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C:\Users\nhend\Downloads\"/>
    </mc:Choice>
  </mc:AlternateContent>
  <xr:revisionPtr revIDLastSave="0" documentId="8_{20EF6544-9FEC-47D1-87DE-F7313D5BFB04}" xr6:coauthVersionLast="47" xr6:coauthVersionMax="47" xr10:uidLastSave="{00000000-0000-0000-0000-000000000000}"/>
  <bookViews>
    <workbookView xWindow="-110" yWindow="-110" windowWidth="19420" windowHeight="10300" tabRatio="755" xr2:uid="{00000000-000D-0000-FFFF-FFFF00000000}"/>
  </bookViews>
  <sheets>
    <sheet name="Table of Contents" sheetId="4" r:id="rId1"/>
    <sheet name="Income" sheetId="2" r:id="rId2"/>
    <sheet name="Ratios" sheetId="3" r:id="rId3"/>
    <sheet name="Cost Detail" sheetId="5" r:id="rId4"/>
    <sheet name="Greenhouse Crops" sheetId="7" r:id="rId5"/>
    <sheet name="Greenhouse Labor" sheetId="8" r:id="rId6"/>
    <sheet name="Outdoor Crops" sheetId="9" r:id="rId7"/>
    <sheet name="Outdoor Labor" sheetId="10" r:id="rId8"/>
    <sheet name="Greenhouse Profit|Loss Per Crop" sheetId="11" r:id="rId9"/>
    <sheet name="Outdoor Profit|Loss Per Crop" sheetId="12" r:id="rId10"/>
    <sheet name="Results-Greenhouse Overhead" sheetId="13" r:id="rId11"/>
    <sheet name="Results-Outdoor Overhead" sheetId="14" r:id="rId12"/>
    <sheet name="Results-Greenhouse Costs|Unit" sheetId="15" r:id="rId13"/>
    <sheet name="Results-Outdoor Costs|Unit" sheetId="16" r:id="rId14"/>
    <sheet name="Results- Greenhouse Cash Flow" sheetId="20" r:id="rId15"/>
    <sheet name="Results- Outdoor Cash Flow" sheetId="21" r:id="rId16"/>
    <sheet name="Sheet1" sheetId="22" r:id="rId17"/>
  </sheets>
  <externalReferences>
    <externalReference r:id="rId18"/>
  </externalReferences>
  <definedNames>
    <definedName name="_xlnm.Print_Area" localSheetId="3">'Cost Detail'!$B$1:$H$50</definedName>
    <definedName name="_xlnm.Print_Area" localSheetId="4">'Greenhouse Crops'!$B$3:$AJ$45</definedName>
    <definedName name="_xlnm.Print_Area" localSheetId="5">'Greenhouse Labor'!$B$1:$M$44</definedName>
    <definedName name="_xlnm.Print_Area" localSheetId="8">'Greenhouse Profit|Loss Per Crop'!$B$1:$S$44</definedName>
    <definedName name="_xlnm.Print_Area" localSheetId="1">Income!$B$1:$G$113</definedName>
    <definedName name="_xlnm.Print_Area" localSheetId="6">'Outdoor Crops'!$B$1:$X$46</definedName>
    <definedName name="_xlnm.Print_Area" localSheetId="7">'Outdoor Labor'!$B$1:$M$45</definedName>
    <definedName name="_xlnm.Print_Area" localSheetId="9">'Outdoor Profit|Loss Per Crop'!$B$1:$S$44</definedName>
    <definedName name="_xlnm.Print_Area" localSheetId="2">Ratios!$B$2:$G$34</definedName>
    <definedName name="_xlnm.Print_Area" localSheetId="12">'Results-Greenhouse Costs|Unit'!$B$1:$P$44</definedName>
    <definedName name="_xlnm.Print_Area" localSheetId="10">'Results-Greenhouse Overhead'!$B$1:$G$53</definedName>
    <definedName name="_xlnm.Print_Area" localSheetId="13">'Results-Outdoor Costs|Unit'!$B$1:$O$43</definedName>
    <definedName name="_xlnm.Print_Area" localSheetId="11">'Results-Outdoor Overhead'!$B$1:$G$53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3" l="1"/>
  <c r="G8" i="20"/>
  <c r="D5" i="20" l="1"/>
  <c r="P8" i="20"/>
  <c r="B5" i="20"/>
  <c r="B59" i="20" s="1"/>
  <c r="B13" i="20" l="1"/>
  <c r="G32" i="20"/>
  <c r="F32" i="20"/>
  <c r="E32" i="20"/>
  <c r="D32" i="20"/>
  <c r="O25" i="20"/>
  <c r="N25" i="20"/>
  <c r="M25" i="20"/>
  <c r="L25" i="20"/>
  <c r="K25" i="20"/>
  <c r="J25" i="20"/>
  <c r="I25" i="20"/>
  <c r="H25" i="20"/>
  <c r="G25" i="20"/>
  <c r="F25" i="20"/>
  <c r="E25" i="20"/>
  <c r="P9" i="20" l="1"/>
  <c r="P10" i="20"/>
  <c r="P11" i="20"/>
  <c r="D12" i="20"/>
  <c r="D13" i="20" s="1"/>
  <c r="E12" i="20"/>
  <c r="F12" i="20"/>
  <c r="G12" i="20"/>
  <c r="H12" i="20"/>
  <c r="I12" i="20"/>
  <c r="J12" i="20"/>
  <c r="K12" i="20"/>
  <c r="L12" i="20"/>
  <c r="M12" i="20"/>
  <c r="N12" i="20"/>
  <c r="O12" i="20"/>
  <c r="P16" i="20"/>
  <c r="B19" i="20"/>
  <c r="P19" i="20"/>
  <c r="B23" i="20"/>
  <c r="P23" i="20"/>
  <c r="P24" i="20"/>
  <c r="P26" i="20"/>
  <c r="B27" i="20"/>
  <c r="B28" i="20"/>
  <c r="P28" i="20"/>
  <c r="B29" i="20"/>
  <c r="P29" i="20"/>
  <c r="B30" i="20"/>
  <c r="P30" i="20"/>
  <c r="P31" i="20"/>
  <c r="P32" i="20"/>
  <c r="B33" i="20"/>
  <c r="P33" i="20"/>
  <c r="B34" i="20"/>
  <c r="P34" i="20"/>
  <c r="B35" i="20"/>
  <c r="P35" i="20"/>
  <c r="P36" i="20"/>
  <c r="B37" i="20"/>
  <c r="B38" i="20"/>
  <c r="B39" i="20"/>
  <c r="B40" i="20"/>
  <c r="P41" i="20"/>
  <c r="B42" i="20"/>
  <c r="B43" i="20"/>
  <c r="B44" i="20"/>
  <c r="B45" i="20"/>
  <c r="B46" i="20"/>
  <c r="B47" i="20"/>
  <c r="D47" i="20" s="1"/>
  <c r="E47" i="20" s="1"/>
  <c r="F47" i="20" s="1"/>
  <c r="G47" i="20" s="1"/>
  <c r="H47" i="20" s="1"/>
  <c r="I47" i="20" s="1"/>
  <c r="J47" i="20" s="1"/>
  <c r="K47" i="20" s="1"/>
  <c r="L47" i="20" s="1"/>
  <c r="M47" i="20" s="1"/>
  <c r="N47" i="20" s="1"/>
  <c r="O47" i="20" s="1"/>
  <c r="B48" i="20"/>
  <c r="B49" i="20"/>
  <c r="B50" i="20"/>
  <c r="B51" i="20"/>
  <c r="D51" i="20" s="1"/>
  <c r="E51" i="20" s="1"/>
  <c r="F51" i="20" s="1"/>
  <c r="G51" i="20" s="1"/>
  <c r="H51" i="20" s="1"/>
  <c r="I51" i="20" s="1"/>
  <c r="J51" i="20" s="1"/>
  <c r="K51" i="20" s="1"/>
  <c r="L51" i="20" s="1"/>
  <c r="M51" i="20" s="1"/>
  <c r="N51" i="20" s="1"/>
  <c r="O51" i="20" s="1"/>
  <c r="B52" i="20"/>
  <c r="B53" i="20"/>
  <c r="D53" i="20" s="1"/>
  <c r="E53" i="20" s="1"/>
  <c r="F53" i="20" s="1"/>
  <c r="G53" i="20" s="1"/>
  <c r="H53" i="20" s="1"/>
  <c r="I53" i="20" s="1"/>
  <c r="J53" i="20" s="1"/>
  <c r="K53" i="20" s="1"/>
  <c r="L53" i="20" s="1"/>
  <c r="M53" i="20" s="1"/>
  <c r="N53" i="20" s="1"/>
  <c r="O53" i="20" s="1"/>
  <c r="B54" i="20"/>
  <c r="D54" i="20" s="1"/>
  <c r="E54" i="20" s="1"/>
  <c r="F54" i="20" s="1"/>
  <c r="G54" i="20" s="1"/>
  <c r="H54" i="20" s="1"/>
  <c r="I54" i="20" s="1"/>
  <c r="J54" i="20" s="1"/>
  <c r="K54" i="20" s="1"/>
  <c r="L54" i="20" s="1"/>
  <c r="M54" i="20" s="1"/>
  <c r="N54" i="20" s="1"/>
  <c r="O54" i="20" s="1"/>
  <c r="P57" i="20"/>
  <c r="P54" i="20" l="1"/>
  <c r="P47" i="20"/>
  <c r="P53" i="20"/>
  <c r="P51" i="20"/>
  <c r="H37" i="20"/>
  <c r="F37" i="20"/>
  <c r="O37" i="20"/>
  <c r="D37" i="20"/>
  <c r="G37" i="20"/>
  <c r="N37" i="20"/>
  <c r="E37" i="20"/>
  <c r="L49" i="20"/>
  <c r="H49" i="20"/>
  <c r="O49" i="20"/>
  <c r="K49" i="20"/>
  <c r="G49" i="20"/>
  <c r="N49" i="20"/>
  <c r="J49" i="20"/>
  <c r="F49" i="20"/>
  <c r="M49" i="20"/>
  <c r="I49" i="20"/>
  <c r="E49" i="20"/>
  <c r="D49" i="20"/>
  <c r="M45" i="20"/>
  <c r="I45" i="20"/>
  <c r="E45" i="20"/>
  <c r="D45" i="20"/>
  <c r="L45" i="20"/>
  <c r="H45" i="20"/>
  <c r="O45" i="20"/>
  <c r="K45" i="20"/>
  <c r="G45" i="20"/>
  <c r="N45" i="20"/>
  <c r="J45" i="20"/>
  <c r="F45" i="20"/>
  <c r="O43" i="20"/>
  <c r="K43" i="20"/>
  <c r="G43" i="20"/>
  <c r="N43" i="20"/>
  <c r="J43" i="20"/>
  <c r="M43" i="20"/>
  <c r="I43" i="20"/>
  <c r="E43" i="20"/>
  <c r="D43" i="20"/>
  <c r="L43" i="20"/>
  <c r="H43" i="20"/>
  <c r="F43" i="20"/>
  <c r="O39" i="20"/>
  <c r="K39" i="20"/>
  <c r="G39" i="20"/>
  <c r="M39" i="20"/>
  <c r="I39" i="20"/>
  <c r="E39" i="20"/>
  <c r="L39" i="20"/>
  <c r="H39" i="20"/>
  <c r="D39" i="20"/>
  <c r="N39" i="20"/>
  <c r="J39" i="20"/>
  <c r="F39" i="20"/>
  <c r="O40" i="20"/>
  <c r="K40" i="20"/>
  <c r="G40" i="20"/>
  <c r="M40" i="20"/>
  <c r="I40" i="20"/>
  <c r="E40" i="20"/>
  <c r="L40" i="20"/>
  <c r="H40" i="20"/>
  <c r="D40" i="20"/>
  <c r="J40" i="20"/>
  <c r="F40" i="20"/>
  <c r="N40" i="20"/>
  <c r="O38" i="20"/>
  <c r="K38" i="20"/>
  <c r="G38" i="20"/>
  <c r="M38" i="20"/>
  <c r="I38" i="20"/>
  <c r="E38" i="20"/>
  <c r="L38" i="20"/>
  <c r="H38" i="20"/>
  <c r="D38" i="20"/>
  <c r="J38" i="20"/>
  <c r="F38" i="20"/>
  <c r="N38" i="20"/>
  <c r="O27" i="20"/>
  <c r="K27" i="20"/>
  <c r="G27" i="20"/>
  <c r="M27" i="20"/>
  <c r="I27" i="20"/>
  <c r="E27" i="20"/>
  <c r="F27" i="20"/>
  <c r="L27" i="20"/>
  <c r="J27" i="20"/>
  <c r="H27" i="20"/>
  <c r="N27" i="20"/>
  <c r="D27" i="20"/>
  <c r="N52" i="20"/>
  <c r="J52" i="20"/>
  <c r="F52" i="20"/>
  <c r="M52" i="20"/>
  <c r="I52" i="20"/>
  <c r="E52" i="20"/>
  <c r="L52" i="20"/>
  <c r="H52" i="20"/>
  <c r="O52" i="20"/>
  <c r="K52" i="20"/>
  <c r="G52" i="20"/>
  <c r="D52" i="20"/>
  <c r="M50" i="20"/>
  <c r="I50" i="20"/>
  <c r="E50" i="20"/>
  <c r="D50" i="20"/>
  <c r="L50" i="20"/>
  <c r="H50" i="20"/>
  <c r="O50" i="20"/>
  <c r="K50" i="20"/>
  <c r="G50" i="20"/>
  <c r="N50" i="20"/>
  <c r="J50" i="20"/>
  <c r="F50" i="20"/>
  <c r="O48" i="20"/>
  <c r="K48" i="20"/>
  <c r="G48" i="20"/>
  <c r="N48" i="20"/>
  <c r="J48" i="20"/>
  <c r="F48" i="20"/>
  <c r="M48" i="20"/>
  <c r="I48" i="20"/>
  <c r="E48" i="20"/>
  <c r="D48" i="20"/>
  <c r="L48" i="20"/>
  <c r="H48" i="20"/>
  <c r="N46" i="20"/>
  <c r="J46" i="20"/>
  <c r="F46" i="20"/>
  <c r="M46" i="20"/>
  <c r="I46" i="20"/>
  <c r="E46" i="20"/>
  <c r="L46" i="20"/>
  <c r="H46" i="20"/>
  <c r="O46" i="20"/>
  <c r="K46" i="20"/>
  <c r="G46" i="20"/>
  <c r="D46" i="20"/>
  <c r="L44" i="20"/>
  <c r="H44" i="20"/>
  <c r="O44" i="20"/>
  <c r="K44" i="20"/>
  <c r="G44" i="20"/>
  <c r="N44" i="20"/>
  <c r="J44" i="20"/>
  <c r="F44" i="20"/>
  <c r="M44" i="20"/>
  <c r="I44" i="20"/>
  <c r="E44" i="20"/>
  <c r="D44" i="20"/>
  <c r="N42" i="20"/>
  <c r="J42" i="20"/>
  <c r="F42" i="20"/>
  <c r="L42" i="20"/>
  <c r="H42" i="20"/>
  <c r="O42" i="20"/>
  <c r="K42" i="20"/>
  <c r="G42" i="20"/>
  <c r="D42" i="20"/>
  <c r="M42" i="20"/>
  <c r="I42" i="20"/>
  <c r="E42" i="20"/>
  <c r="P12" i="20"/>
  <c r="F10" i="2"/>
  <c r="H30" i="5"/>
  <c r="H5" i="5"/>
  <c r="G5" i="5"/>
  <c r="D8" i="2"/>
  <c r="B17" i="20" s="1"/>
  <c r="D9" i="2"/>
  <c r="B18" i="20" s="1"/>
  <c r="D18" i="20" s="1"/>
  <c r="P18" i="20" s="1"/>
  <c r="D12" i="2"/>
  <c r="B21" i="20" s="1"/>
  <c r="D21" i="20" s="1"/>
  <c r="P21" i="20" s="1"/>
  <c r="G30" i="5"/>
  <c r="D13" i="2"/>
  <c r="B22" i="20" s="1"/>
  <c r="D22" i="20" s="1"/>
  <c r="P22" i="20" s="1"/>
  <c r="Y9" i="7"/>
  <c r="Y8" i="7"/>
  <c r="D11" i="2"/>
  <c r="B20" i="20" s="1"/>
  <c r="D20" i="20" s="1"/>
  <c r="P20" i="20" s="1"/>
  <c r="E22" i="2"/>
  <c r="D22" i="2"/>
  <c r="D17" i="20" l="1"/>
  <c r="P42" i="20"/>
  <c r="P38" i="20"/>
  <c r="P40" i="20"/>
  <c r="P39" i="20"/>
  <c r="P37" i="20"/>
  <c r="P48" i="20"/>
  <c r="P43" i="20"/>
  <c r="P44" i="20"/>
  <c r="P46" i="20"/>
  <c r="P50" i="20"/>
  <c r="P52" i="20"/>
  <c r="P27" i="20"/>
  <c r="P45" i="20"/>
  <c r="P49" i="20"/>
  <c r="AC11" i="7"/>
  <c r="AE11" i="7"/>
  <c r="AC12" i="7"/>
  <c r="AE12" i="7"/>
  <c r="AC13" i="7"/>
  <c r="AE13" i="7"/>
  <c r="AC14" i="7"/>
  <c r="AE14" i="7"/>
  <c r="AC15" i="7"/>
  <c r="AE15" i="7"/>
  <c r="AC16" i="7"/>
  <c r="AE16" i="7"/>
  <c r="AC17" i="7"/>
  <c r="AE17" i="7"/>
  <c r="D25" i="20" l="1"/>
  <c r="P17" i="20"/>
  <c r="D6" i="2"/>
  <c r="B8" i="20" s="1"/>
  <c r="B12" i="20" s="1"/>
  <c r="P25" i="20" l="1"/>
  <c r="H25" i="5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0" i="21"/>
  <c r="D39" i="21"/>
  <c r="D38" i="21"/>
  <c r="D37" i="21"/>
  <c r="D30" i="21"/>
  <c r="D29" i="21"/>
  <c r="D28" i="21"/>
  <c r="D27" i="21"/>
  <c r="D23" i="21"/>
  <c r="D22" i="21"/>
  <c r="D21" i="21"/>
  <c r="D20" i="21"/>
  <c r="D19" i="21"/>
  <c r="D18" i="21"/>
  <c r="D17" i="21"/>
  <c r="E34" i="2" l="1"/>
  <c r="D34" i="2"/>
  <c r="Q57" i="21" l="1"/>
  <c r="P56" i="21"/>
  <c r="P58" i="21" s="1"/>
  <c r="P59" i="21" s="1"/>
  <c r="O56" i="21"/>
  <c r="O58" i="21" s="1"/>
  <c r="O59" i="21" s="1"/>
  <c r="N56" i="21"/>
  <c r="N58" i="21" s="1"/>
  <c r="N59" i="21" s="1"/>
  <c r="M56" i="21"/>
  <c r="M58" i="21" s="1"/>
  <c r="M59" i="21" s="1"/>
  <c r="L56" i="21"/>
  <c r="L58" i="21" s="1"/>
  <c r="L59" i="21" s="1"/>
  <c r="K56" i="21"/>
  <c r="K58" i="21" s="1"/>
  <c r="K59" i="21" s="1"/>
  <c r="J56" i="21"/>
  <c r="J58" i="21" s="1"/>
  <c r="J59" i="21" s="1"/>
  <c r="I56" i="21"/>
  <c r="I58" i="21" s="1"/>
  <c r="I59" i="21" s="1"/>
  <c r="H56" i="21"/>
  <c r="H58" i="21" s="1"/>
  <c r="H59" i="21" s="1"/>
  <c r="G56" i="21"/>
  <c r="G58" i="21" s="1"/>
  <c r="G59" i="21" s="1"/>
  <c r="F56" i="21"/>
  <c r="F58" i="21" s="1"/>
  <c r="F59" i="21" s="1"/>
  <c r="E56" i="21"/>
  <c r="E58" i="21" s="1"/>
  <c r="E59" i="21" s="1"/>
  <c r="Q55" i="21"/>
  <c r="Q54" i="21"/>
  <c r="Q53" i="21"/>
  <c r="Q52" i="21"/>
  <c r="Q51" i="21"/>
  <c r="Q50" i="21"/>
  <c r="Q49" i="21"/>
  <c r="Q48" i="21"/>
  <c r="Q47" i="21"/>
  <c r="Q46" i="21"/>
  <c r="Q45" i="21"/>
  <c r="Q44" i="21"/>
  <c r="Q43" i="21"/>
  <c r="Q42" i="21"/>
  <c r="Q41" i="21"/>
  <c r="Q40" i="21"/>
  <c r="Q39" i="21"/>
  <c r="Q38" i="21"/>
  <c r="Q37" i="21"/>
  <c r="Q36" i="21"/>
  <c r="Q35" i="21"/>
  <c r="D35" i="21"/>
  <c r="Q34" i="21"/>
  <c r="D34" i="21"/>
  <c r="Q33" i="21"/>
  <c r="D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7" i="21"/>
  <c r="Q16" i="21"/>
  <c r="Q15" i="21"/>
  <c r="Q14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Q11" i="21"/>
  <c r="Q10" i="21"/>
  <c r="Q9" i="21"/>
  <c r="Q8" i="21"/>
  <c r="Q7" i="21"/>
  <c r="Q6" i="21"/>
  <c r="Q5" i="21"/>
  <c r="G50" i="5"/>
  <c r="D51" i="2" s="1"/>
  <c r="B55" i="20" s="1"/>
  <c r="G25" i="5"/>
  <c r="F8" i="2"/>
  <c r="F9" i="2"/>
  <c r="F11" i="2"/>
  <c r="F12" i="2"/>
  <c r="F13" i="2"/>
  <c r="F14" i="2"/>
  <c r="D47" i="14"/>
  <c r="D48" i="14"/>
  <c r="D49" i="14"/>
  <c r="G50" i="14" s="1"/>
  <c r="D41" i="14"/>
  <c r="G41" i="14" s="1"/>
  <c r="D42" i="14"/>
  <c r="G42" i="14" s="1"/>
  <c r="D43" i="14"/>
  <c r="G43" i="14" s="1"/>
  <c r="H50" i="5"/>
  <c r="E51" i="2" s="1"/>
  <c r="D40" i="14"/>
  <c r="G40" i="14" s="1"/>
  <c r="D31" i="14"/>
  <c r="G31" i="14" s="1"/>
  <c r="D32" i="14"/>
  <c r="D33" i="14"/>
  <c r="G33" i="14" s="1"/>
  <c r="D34" i="14"/>
  <c r="G34" i="14" s="1"/>
  <c r="D35" i="14"/>
  <c r="G35" i="14" s="1"/>
  <c r="D36" i="14"/>
  <c r="D37" i="14"/>
  <c r="D38" i="14"/>
  <c r="G38" i="14" s="1"/>
  <c r="D39" i="14"/>
  <c r="G39" i="14" s="1"/>
  <c r="D30" i="14"/>
  <c r="D26" i="14"/>
  <c r="D27" i="14"/>
  <c r="G27" i="14" s="1"/>
  <c r="D28" i="14"/>
  <c r="G28" i="14" s="1"/>
  <c r="D25" i="14"/>
  <c r="D21" i="14"/>
  <c r="G21" i="14" s="1"/>
  <c r="D22" i="14"/>
  <c r="G22" i="14" s="1"/>
  <c r="D23" i="14"/>
  <c r="G23" i="14" s="1"/>
  <c r="E24" i="2"/>
  <c r="E28" i="2" s="1"/>
  <c r="D16" i="14"/>
  <c r="G16" i="14" s="1"/>
  <c r="D17" i="14"/>
  <c r="G17" i="14" s="1"/>
  <c r="D18" i="14"/>
  <c r="G18" i="14" s="1"/>
  <c r="D15" i="14"/>
  <c r="G15" i="14" s="1"/>
  <c r="D7" i="14"/>
  <c r="D8" i="14"/>
  <c r="D9" i="14"/>
  <c r="D10" i="14"/>
  <c r="D11" i="14"/>
  <c r="D12" i="14"/>
  <c r="D6" i="14"/>
  <c r="D4" i="14"/>
  <c r="O5" i="15"/>
  <c r="O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4" i="15"/>
  <c r="O35" i="15"/>
  <c r="O36" i="15"/>
  <c r="O37" i="15"/>
  <c r="O38" i="15"/>
  <c r="O39" i="15"/>
  <c r="O40" i="15"/>
  <c r="O41" i="15"/>
  <c r="O42" i="15"/>
  <c r="O43" i="15"/>
  <c r="O4" i="15"/>
  <c r="AE6" i="7"/>
  <c r="K5" i="15" s="1"/>
  <c r="AE7" i="7"/>
  <c r="AE8" i="7"/>
  <c r="K7" i="15" s="1"/>
  <c r="AE9" i="7"/>
  <c r="K8" i="15" s="1"/>
  <c r="AE10" i="7"/>
  <c r="K9" i="15" s="1"/>
  <c r="K10" i="15"/>
  <c r="K11" i="15"/>
  <c r="K12" i="15"/>
  <c r="K13" i="15"/>
  <c r="K14" i="15"/>
  <c r="K15" i="15"/>
  <c r="K16" i="15"/>
  <c r="AE18" i="7"/>
  <c r="K17" i="15" s="1"/>
  <c r="AE19" i="7"/>
  <c r="K18" i="15" s="1"/>
  <c r="AE20" i="7"/>
  <c r="K19" i="15" s="1"/>
  <c r="AE21" i="7"/>
  <c r="K20" i="15" s="1"/>
  <c r="AE22" i="7"/>
  <c r="K21" i="15" s="1"/>
  <c r="AE23" i="7"/>
  <c r="K22" i="15" s="1"/>
  <c r="AE24" i="7"/>
  <c r="K23" i="15" s="1"/>
  <c r="AE25" i="7"/>
  <c r="K24" i="15" s="1"/>
  <c r="AE26" i="7"/>
  <c r="K25" i="15" s="1"/>
  <c r="AE27" i="7"/>
  <c r="K26" i="15" s="1"/>
  <c r="AE28" i="7"/>
  <c r="K27" i="15" s="1"/>
  <c r="AE29" i="7"/>
  <c r="K28" i="15" s="1"/>
  <c r="AE30" i="7"/>
  <c r="K29" i="15" s="1"/>
  <c r="AE31" i="7"/>
  <c r="K30" i="15" s="1"/>
  <c r="AE32" i="7"/>
  <c r="K31" i="15" s="1"/>
  <c r="AE33" i="7"/>
  <c r="K32" i="15" s="1"/>
  <c r="AE34" i="7"/>
  <c r="K33" i="15" s="1"/>
  <c r="AE35" i="7"/>
  <c r="K34" i="15" s="1"/>
  <c r="AE36" i="7"/>
  <c r="K35" i="15" s="1"/>
  <c r="AE37" i="7"/>
  <c r="K36" i="15" s="1"/>
  <c r="AE38" i="7"/>
  <c r="K37" i="15" s="1"/>
  <c r="AE39" i="7"/>
  <c r="K38" i="15" s="1"/>
  <c r="AE40" i="7"/>
  <c r="K39" i="15" s="1"/>
  <c r="AE41" i="7"/>
  <c r="K40" i="15" s="1"/>
  <c r="AE42" i="7"/>
  <c r="K41" i="15" s="1"/>
  <c r="AE43" i="7"/>
  <c r="K42" i="15" s="1"/>
  <c r="AE44" i="7"/>
  <c r="K43" i="15" s="1"/>
  <c r="AE5" i="7"/>
  <c r="K4" i="15" s="1"/>
  <c r="W6" i="7"/>
  <c r="J5" i="15" s="1"/>
  <c r="W7" i="7"/>
  <c r="J6" i="15" s="1"/>
  <c r="W8" i="7"/>
  <c r="J7" i="15" s="1"/>
  <c r="W9" i="7"/>
  <c r="J8" i="15" s="1"/>
  <c r="W10" i="7"/>
  <c r="J9" i="15" s="1"/>
  <c r="W11" i="7"/>
  <c r="J10" i="15" s="1"/>
  <c r="W12" i="7"/>
  <c r="J11" i="15" s="1"/>
  <c r="W13" i="7"/>
  <c r="J12" i="15" s="1"/>
  <c r="W14" i="7"/>
  <c r="J13" i="15" s="1"/>
  <c r="W15" i="7"/>
  <c r="J14" i="15" s="1"/>
  <c r="W16" i="7"/>
  <c r="J15" i="15" s="1"/>
  <c r="W17" i="7"/>
  <c r="J16" i="15" s="1"/>
  <c r="W18" i="7"/>
  <c r="J17" i="15" s="1"/>
  <c r="W19" i="7"/>
  <c r="J18" i="15" s="1"/>
  <c r="W20" i="7"/>
  <c r="J19" i="15" s="1"/>
  <c r="W21" i="7"/>
  <c r="J20" i="15" s="1"/>
  <c r="W22" i="7"/>
  <c r="J21" i="15" s="1"/>
  <c r="W23" i="7"/>
  <c r="J22" i="15" s="1"/>
  <c r="W24" i="7"/>
  <c r="J23" i="15" s="1"/>
  <c r="W25" i="7"/>
  <c r="J24" i="15" s="1"/>
  <c r="W26" i="7"/>
  <c r="J25" i="15" s="1"/>
  <c r="W27" i="7"/>
  <c r="J26" i="15" s="1"/>
  <c r="W28" i="7"/>
  <c r="J27" i="15" s="1"/>
  <c r="W29" i="7"/>
  <c r="J28" i="15" s="1"/>
  <c r="W30" i="7"/>
  <c r="J29" i="15"/>
  <c r="W31" i="7"/>
  <c r="J30" i="15" s="1"/>
  <c r="W32" i="7"/>
  <c r="J31" i="15" s="1"/>
  <c r="W33" i="7"/>
  <c r="J32" i="15" s="1"/>
  <c r="W34" i="7"/>
  <c r="J33" i="15" s="1"/>
  <c r="W35" i="7"/>
  <c r="J34" i="15" s="1"/>
  <c r="W36" i="7"/>
  <c r="J35" i="15" s="1"/>
  <c r="W37" i="7"/>
  <c r="J36" i="15" s="1"/>
  <c r="W38" i="7"/>
  <c r="J37" i="15" s="1"/>
  <c r="W39" i="7"/>
  <c r="J38" i="15" s="1"/>
  <c r="W40" i="7"/>
  <c r="J39" i="15" s="1"/>
  <c r="W41" i="7"/>
  <c r="J40" i="15" s="1"/>
  <c r="W42" i="7"/>
  <c r="J41" i="15" s="1"/>
  <c r="W43" i="7"/>
  <c r="J42" i="15" s="1"/>
  <c r="W44" i="7"/>
  <c r="J43" i="15" s="1"/>
  <c r="W5" i="7"/>
  <c r="J4" i="15" s="1"/>
  <c r="U6" i="7"/>
  <c r="H5" i="15" s="1"/>
  <c r="U7" i="7"/>
  <c r="H6" i="15" s="1"/>
  <c r="U8" i="7"/>
  <c r="H7" i="15" s="1"/>
  <c r="U9" i="7"/>
  <c r="H8" i="15" s="1"/>
  <c r="U10" i="7"/>
  <c r="H9" i="15" s="1"/>
  <c r="U11" i="7"/>
  <c r="H10" i="15" s="1"/>
  <c r="U12" i="7"/>
  <c r="H11" i="15" s="1"/>
  <c r="U13" i="7"/>
  <c r="H12" i="15" s="1"/>
  <c r="U14" i="7"/>
  <c r="H13" i="15" s="1"/>
  <c r="U15" i="7"/>
  <c r="H14" i="15" s="1"/>
  <c r="U16" i="7"/>
  <c r="H15" i="15" s="1"/>
  <c r="U17" i="7"/>
  <c r="H16" i="15" s="1"/>
  <c r="U18" i="7"/>
  <c r="H17" i="15" s="1"/>
  <c r="U19" i="7"/>
  <c r="H18" i="15" s="1"/>
  <c r="U20" i="7"/>
  <c r="H19" i="15" s="1"/>
  <c r="U21" i="7"/>
  <c r="H20" i="15" s="1"/>
  <c r="U22" i="7"/>
  <c r="H21" i="15" s="1"/>
  <c r="U23" i="7"/>
  <c r="H22" i="15" s="1"/>
  <c r="U24" i="7"/>
  <c r="H23" i="15" s="1"/>
  <c r="U25" i="7"/>
  <c r="H24" i="15" s="1"/>
  <c r="U26" i="7"/>
  <c r="H25" i="15" s="1"/>
  <c r="U27" i="7"/>
  <c r="H26" i="15" s="1"/>
  <c r="U28" i="7"/>
  <c r="H27" i="15" s="1"/>
  <c r="U29" i="7"/>
  <c r="H28" i="15" s="1"/>
  <c r="U30" i="7"/>
  <c r="H29" i="15" s="1"/>
  <c r="U31" i="7"/>
  <c r="H30" i="15" s="1"/>
  <c r="U32" i="7"/>
  <c r="H31" i="15" s="1"/>
  <c r="U33" i="7"/>
  <c r="H32" i="15" s="1"/>
  <c r="U34" i="7"/>
  <c r="H33" i="15" s="1"/>
  <c r="U35" i="7"/>
  <c r="H34" i="15" s="1"/>
  <c r="U36" i="7"/>
  <c r="H35" i="15" s="1"/>
  <c r="U37" i="7"/>
  <c r="H36" i="15" s="1"/>
  <c r="U38" i="7"/>
  <c r="H37" i="15" s="1"/>
  <c r="U39" i="7"/>
  <c r="H38" i="15" s="1"/>
  <c r="U40" i="7"/>
  <c r="H39" i="15" s="1"/>
  <c r="U41" i="7"/>
  <c r="H40" i="15" s="1"/>
  <c r="U42" i="7"/>
  <c r="H41" i="15" s="1"/>
  <c r="U43" i="7"/>
  <c r="H42" i="15" s="1"/>
  <c r="U44" i="7"/>
  <c r="H43" i="15" s="1"/>
  <c r="U5" i="7"/>
  <c r="H4" i="15" s="1"/>
  <c r="Q6" i="7"/>
  <c r="G5" i="15" s="1"/>
  <c r="Q7" i="7"/>
  <c r="G6" i="15" s="1"/>
  <c r="Q8" i="7"/>
  <c r="G7" i="15" s="1"/>
  <c r="Q9" i="7"/>
  <c r="G8" i="15" s="1"/>
  <c r="Q10" i="7"/>
  <c r="G9" i="15" s="1"/>
  <c r="Q11" i="7"/>
  <c r="G10" i="15" s="1"/>
  <c r="Q12" i="7"/>
  <c r="G11" i="15" s="1"/>
  <c r="Q13" i="7"/>
  <c r="G12" i="15" s="1"/>
  <c r="Q14" i="7"/>
  <c r="G13" i="15" s="1"/>
  <c r="Q15" i="7"/>
  <c r="G14" i="15" s="1"/>
  <c r="Q16" i="7"/>
  <c r="G15" i="15" s="1"/>
  <c r="Q17" i="7"/>
  <c r="G16" i="15" s="1"/>
  <c r="Q18" i="7"/>
  <c r="G17" i="15" s="1"/>
  <c r="Q19" i="7"/>
  <c r="G18" i="15" s="1"/>
  <c r="Q20" i="7"/>
  <c r="G19" i="15" s="1"/>
  <c r="Q21" i="7"/>
  <c r="G20" i="15" s="1"/>
  <c r="Q22" i="7"/>
  <c r="G21" i="15" s="1"/>
  <c r="Q23" i="7"/>
  <c r="G22" i="15" s="1"/>
  <c r="Q24" i="7"/>
  <c r="G23" i="15" s="1"/>
  <c r="Q25" i="7"/>
  <c r="G24" i="15" s="1"/>
  <c r="Q26" i="7"/>
  <c r="G25" i="15" s="1"/>
  <c r="Q27" i="7"/>
  <c r="G26" i="15" s="1"/>
  <c r="Q28" i="7"/>
  <c r="G27" i="15" s="1"/>
  <c r="Q29" i="7"/>
  <c r="G28" i="15" s="1"/>
  <c r="Q30" i="7"/>
  <c r="G29" i="15" s="1"/>
  <c r="Q31" i="7"/>
  <c r="G30" i="15" s="1"/>
  <c r="Q32" i="7"/>
  <c r="G31" i="15" s="1"/>
  <c r="Q33" i="7"/>
  <c r="G32" i="15" s="1"/>
  <c r="Q34" i="7"/>
  <c r="G33" i="15"/>
  <c r="Q35" i="7"/>
  <c r="G34" i="15" s="1"/>
  <c r="Q36" i="7"/>
  <c r="G35" i="15" s="1"/>
  <c r="Q37" i="7"/>
  <c r="G36" i="15" s="1"/>
  <c r="Q38" i="7"/>
  <c r="G37" i="15" s="1"/>
  <c r="Q39" i="7"/>
  <c r="G38" i="15" s="1"/>
  <c r="Q40" i="7"/>
  <c r="G39" i="15" s="1"/>
  <c r="Q41" i="7"/>
  <c r="G40" i="15" s="1"/>
  <c r="Q42" i="7"/>
  <c r="G41" i="15" s="1"/>
  <c r="Q43" i="7"/>
  <c r="G42" i="15" s="1"/>
  <c r="Q44" i="7"/>
  <c r="G43" i="15" s="1"/>
  <c r="Q5" i="7"/>
  <c r="G4" i="15" s="1"/>
  <c r="O6" i="7"/>
  <c r="F5" i="15" s="1"/>
  <c r="O7" i="7"/>
  <c r="F6" i="15" s="1"/>
  <c r="O8" i="7"/>
  <c r="F7" i="15" s="1"/>
  <c r="O9" i="7"/>
  <c r="F8" i="15" s="1"/>
  <c r="O10" i="7"/>
  <c r="F9" i="15" s="1"/>
  <c r="O11" i="7"/>
  <c r="F10" i="15" s="1"/>
  <c r="O12" i="7"/>
  <c r="F11" i="15" s="1"/>
  <c r="O13" i="7"/>
  <c r="F12" i="15" s="1"/>
  <c r="O14" i="7"/>
  <c r="F13" i="15" s="1"/>
  <c r="O15" i="7"/>
  <c r="F14" i="15" s="1"/>
  <c r="O16" i="7"/>
  <c r="F15" i="15" s="1"/>
  <c r="O17" i="7"/>
  <c r="F16" i="15" s="1"/>
  <c r="O18" i="7"/>
  <c r="F17" i="15" s="1"/>
  <c r="O19" i="7"/>
  <c r="F18" i="15" s="1"/>
  <c r="O20" i="7"/>
  <c r="F19" i="15" s="1"/>
  <c r="O21" i="7"/>
  <c r="F20" i="15" s="1"/>
  <c r="O22" i="7"/>
  <c r="F21" i="15" s="1"/>
  <c r="O23" i="7"/>
  <c r="F22" i="15" s="1"/>
  <c r="O24" i="7"/>
  <c r="F23" i="15" s="1"/>
  <c r="O25" i="7"/>
  <c r="F24" i="15" s="1"/>
  <c r="O26" i="7"/>
  <c r="F25" i="15" s="1"/>
  <c r="O27" i="7"/>
  <c r="F26" i="15" s="1"/>
  <c r="O28" i="7"/>
  <c r="F27" i="15" s="1"/>
  <c r="O29" i="7"/>
  <c r="F28" i="15" s="1"/>
  <c r="O30" i="7"/>
  <c r="F29" i="15" s="1"/>
  <c r="O31" i="7"/>
  <c r="F30" i="15" s="1"/>
  <c r="O32" i="7"/>
  <c r="F31" i="15" s="1"/>
  <c r="O33" i="7"/>
  <c r="F32" i="15" s="1"/>
  <c r="O34" i="7"/>
  <c r="F33" i="15" s="1"/>
  <c r="O35" i="7"/>
  <c r="F34" i="15" s="1"/>
  <c r="O36" i="7"/>
  <c r="F35" i="15" s="1"/>
  <c r="O37" i="7"/>
  <c r="F36" i="15" s="1"/>
  <c r="O38" i="7"/>
  <c r="F37" i="15" s="1"/>
  <c r="O39" i="7"/>
  <c r="F38" i="15" s="1"/>
  <c r="O40" i="7"/>
  <c r="F39" i="15" s="1"/>
  <c r="O41" i="7"/>
  <c r="F40" i="15" s="1"/>
  <c r="O42" i="7"/>
  <c r="F41" i="15" s="1"/>
  <c r="O43" i="7"/>
  <c r="F42" i="15" s="1"/>
  <c r="O44" i="7"/>
  <c r="F43" i="15" s="1"/>
  <c r="O5" i="7"/>
  <c r="M6" i="7"/>
  <c r="E5" i="15" s="1"/>
  <c r="M7" i="7"/>
  <c r="E6" i="15" s="1"/>
  <c r="M8" i="7"/>
  <c r="E7" i="15" s="1"/>
  <c r="M9" i="7"/>
  <c r="E8" i="15" s="1"/>
  <c r="M10" i="7"/>
  <c r="E9" i="15" s="1"/>
  <c r="M11" i="7"/>
  <c r="E10" i="15" s="1"/>
  <c r="M12" i="7"/>
  <c r="E11" i="15" s="1"/>
  <c r="M13" i="7"/>
  <c r="E12" i="15" s="1"/>
  <c r="M14" i="7"/>
  <c r="E13" i="15" s="1"/>
  <c r="M15" i="7"/>
  <c r="E14" i="15" s="1"/>
  <c r="M16" i="7"/>
  <c r="E15" i="15" s="1"/>
  <c r="M17" i="7"/>
  <c r="E16" i="15" s="1"/>
  <c r="M18" i="7"/>
  <c r="E17" i="15" s="1"/>
  <c r="M19" i="7"/>
  <c r="E18" i="15" s="1"/>
  <c r="M20" i="7"/>
  <c r="E19" i="15" s="1"/>
  <c r="M21" i="7"/>
  <c r="E20" i="15" s="1"/>
  <c r="M22" i="7"/>
  <c r="E21" i="15" s="1"/>
  <c r="M23" i="7"/>
  <c r="E22" i="15" s="1"/>
  <c r="M24" i="7"/>
  <c r="E23" i="15" s="1"/>
  <c r="M25" i="7"/>
  <c r="E24" i="15" s="1"/>
  <c r="M26" i="7"/>
  <c r="E25" i="15" s="1"/>
  <c r="M27" i="7"/>
  <c r="E26" i="15" s="1"/>
  <c r="M28" i="7"/>
  <c r="E27" i="15" s="1"/>
  <c r="M29" i="7"/>
  <c r="E28" i="15" s="1"/>
  <c r="M30" i="7"/>
  <c r="E29" i="15" s="1"/>
  <c r="M31" i="7"/>
  <c r="E30" i="15" s="1"/>
  <c r="M32" i="7"/>
  <c r="E31" i="15" s="1"/>
  <c r="M33" i="7"/>
  <c r="E32" i="15" s="1"/>
  <c r="M34" i="7"/>
  <c r="E33" i="15" s="1"/>
  <c r="M35" i="7"/>
  <c r="E34" i="15" s="1"/>
  <c r="M36" i="7"/>
  <c r="E35" i="15" s="1"/>
  <c r="M37" i="7"/>
  <c r="E36" i="15" s="1"/>
  <c r="M38" i="7"/>
  <c r="E37" i="15" s="1"/>
  <c r="M39" i="7"/>
  <c r="E38" i="15" s="1"/>
  <c r="M40" i="7"/>
  <c r="E39" i="15" s="1"/>
  <c r="M41" i="7"/>
  <c r="E40" i="15" s="1"/>
  <c r="M42" i="7"/>
  <c r="E41" i="15" s="1"/>
  <c r="M43" i="7"/>
  <c r="E42" i="15" s="1"/>
  <c r="M44" i="7"/>
  <c r="E43" i="15" s="1"/>
  <c r="M5" i="7"/>
  <c r="E4" i="15" s="1"/>
  <c r="I6" i="7"/>
  <c r="D5" i="15" s="1"/>
  <c r="I7" i="7"/>
  <c r="D6" i="15" s="1"/>
  <c r="I8" i="7"/>
  <c r="D7" i="15" s="1"/>
  <c r="I9" i="7"/>
  <c r="D8" i="15" s="1"/>
  <c r="I10" i="7"/>
  <c r="D9" i="15" s="1"/>
  <c r="I11" i="7"/>
  <c r="D10" i="15" s="1"/>
  <c r="I12" i="7"/>
  <c r="D11" i="15" s="1"/>
  <c r="I13" i="7"/>
  <c r="D12" i="15" s="1"/>
  <c r="I14" i="7"/>
  <c r="D13" i="15" s="1"/>
  <c r="I15" i="7"/>
  <c r="D14" i="15" s="1"/>
  <c r="I16" i="7"/>
  <c r="D15" i="15" s="1"/>
  <c r="I17" i="7"/>
  <c r="D16" i="15" s="1"/>
  <c r="I18" i="7"/>
  <c r="D17" i="15" s="1"/>
  <c r="I19" i="7"/>
  <c r="D18" i="15" s="1"/>
  <c r="I20" i="7"/>
  <c r="D19" i="15" s="1"/>
  <c r="I21" i="7"/>
  <c r="D20" i="15" s="1"/>
  <c r="I22" i="7"/>
  <c r="D21" i="15" s="1"/>
  <c r="I23" i="7"/>
  <c r="D22" i="15" s="1"/>
  <c r="I24" i="7"/>
  <c r="D23" i="15" s="1"/>
  <c r="I25" i="7"/>
  <c r="D24" i="15" s="1"/>
  <c r="I26" i="7"/>
  <c r="D25" i="15" s="1"/>
  <c r="I27" i="7"/>
  <c r="D26" i="15" s="1"/>
  <c r="I28" i="7"/>
  <c r="D27" i="15" s="1"/>
  <c r="I29" i="7"/>
  <c r="D28" i="15" s="1"/>
  <c r="I30" i="7"/>
  <c r="D29" i="15" s="1"/>
  <c r="I31" i="7"/>
  <c r="D30" i="15" s="1"/>
  <c r="I32" i="7"/>
  <c r="D31" i="15" s="1"/>
  <c r="I33" i="7"/>
  <c r="D32" i="15" s="1"/>
  <c r="I34" i="7"/>
  <c r="D33" i="15" s="1"/>
  <c r="I35" i="7"/>
  <c r="D34" i="15" s="1"/>
  <c r="I36" i="7"/>
  <c r="D35" i="15" s="1"/>
  <c r="I37" i="7"/>
  <c r="D36" i="15" s="1"/>
  <c r="I38" i="7"/>
  <c r="D37" i="15" s="1"/>
  <c r="I39" i="7"/>
  <c r="D38" i="15" s="1"/>
  <c r="I40" i="7"/>
  <c r="D39" i="15" s="1"/>
  <c r="I41" i="7"/>
  <c r="D40" i="15" s="1"/>
  <c r="I42" i="7"/>
  <c r="D41" i="15" s="1"/>
  <c r="I43" i="7"/>
  <c r="D42" i="15" s="1"/>
  <c r="I44" i="7"/>
  <c r="D43" i="15" s="1"/>
  <c r="I5" i="7"/>
  <c r="D4" i="15" s="1"/>
  <c r="B43" i="15"/>
  <c r="B42" i="15" s="1"/>
  <c r="B41" i="15" s="1"/>
  <c r="B40" i="15" s="1"/>
  <c r="B39" i="15" s="1"/>
  <c r="B38" i="15" s="1"/>
  <c r="B37" i="15" s="1"/>
  <c r="B36" i="15" s="1"/>
  <c r="B35" i="15" s="1"/>
  <c r="B34" i="15" s="1"/>
  <c r="B33" i="15" s="1"/>
  <c r="B32" i="15" s="1"/>
  <c r="B31" i="15" s="1"/>
  <c r="B30" i="15" s="1"/>
  <c r="B29" i="15" s="1"/>
  <c r="B28" i="15" s="1"/>
  <c r="B27" i="15" s="1"/>
  <c r="B26" i="15" s="1"/>
  <c r="B25" i="15" s="1"/>
  <c r="B24" i="15" s="1"/>
  <c r="B23" i="15" s="1"/>
  <c r="B22" i="15" s="1"/>
  <c r="B21" i="15" s="1"/>
  <c r="B20" i="15" s="1"/>
  <c r="B19" i="15" s="1"/>
  <c r="B18" i="15" s="1"/>
  <c r="B17" i="15" s="1"/>
  <c r="B16" i="15" s="1"/>
  <c r="B15" i="15" s="1"/>
  <c r="B14" i="15" s="1"/>
  <c r="B13" i="15" s="1"/>
  <c r="B12" i="15" s="1"/>
  <c r="B11" i="15" s="1"/>
  <c r="B10" i="15" s="1"/>
  <c r="B9" i="15" s="1"/>
  <c r="B8" i="15" s="1"/>
  <c r="B7" i="15" s="1"/>
  <c r="B6" i="15" s="1"/>
  <c r="B5" i="15" s="1"/>
  <c r="B4" i="15"/>
  <c r="B6" i="8"/>
  <c r="E6" i="7" s="1"/>
  <c r="G6" i="7" s="1"/>
  <c r="B7" i="8"/>
  <c r="E7" i="7" s="1"/>
  <c r="G7" i="7" s="1"/>
  <c r="B8" i="8"/>
  <c r="E8" i="7" s="1"/>
  <c r="G8" i="7" s="1"/>
  <c r="B9" i="8"/>
  <c r="E9" i="7" s="1"/>
  <c r="G9" i="7" s="1"/>
  <c r="C10" i="15"/>
  <c r="G12" i="7"/>
  <c r="C11" i="15" s="1"/>
  <c r="G13" i="7"/>
  <c r="C12" i="15" s="1"/>
  <c r="G14" i="7"/>
  <c r="C13" i="15" s="1"/>
  <c r="G15" i="7"/>
  <c r="C14" i="15" s="1"/>
  <c r="G16" i="7"/>
  <c r="C15" i="15" s="1"/>
  <c r="G17" i="7"/>
  <c r="C16" i="15" s="1"/>
  <c r="G18" i="7"/>
  <c r="C17" i="15" s="1"/>
  <c r="G19" i="7"/>
  <c r="C18" i="15" s="1"/>
  <c r="G20" i="7"/>
  <c r="C19" i="15" s="1"/>
  <c r="G21" i="7"/>
  <c r="C20" i="15" s="1"/>
  <c r="G22" i="7"/>
  <c r="C21" i="15" s="1"/>
  <c r="G23" i="7"/>
  <c r="C22" i="15" s="1"/>
  <c r="G24" i="7"/>
  <c r="C23" i="15" s="1"/>
  <c r="G25" i="7"/>
  <c r="C24" i="15" s="1"/>
  <c r="G26" i="7"/>
  <c r="C25" i="15" s="1"/>
  <c r="G27" i="7"/>
  <c r="C26" i="15" s="1"/>
  <c r="G28" i="7"/>
  <c r="C27" i="15" s="1"/>
  <c r="G29" i="7"/>
  <c r="C28" i="15" s="1"/>
  <c r="G30" i="7"/>
  <c r="C29" i="15" s="1"/>
  <c r="G31" i="7"/>
  <c r="C30" i="15" s="1"/>
  <c r="G32" i="7"/>
  <c r="C31" i="15" s="1"/>
  <c r="G33" i="7"/>
  <c r="C32" i="15" s="1"/>
  <c r="G34" i="7"/>
  <c r="C33" i="15" s="1"/>
  <c r="G35" i="7"/>
  <c r="C34" i="15" s="1"/>
  <c r="G36" i="7"/>
  <c r="C35" i="15" s="1"/>
  <c r="G37" i="7"/>
  <c r="C36" i="15" s="1"/>
  <c r="G38" i="7"/>
  <c r="C37" i="15" s="1"/>
  <c r="G39" i="7"/>
  <c r="C38" i="15" s="1"/>
  <c r="G40" i="7"/>
  <c r="C39" i="15" s="1"/>
  <c r="G41" i="7"/>
  <c r="C40" i="15" s="1"/>
  <c r="G42" i="7"/>
  <c r="C41" i="15" s="1"/>
  <c r="G43" i="7"/>
  <c r="C42" i="15" s="1"/>
  <c r="G44" i="7"/>
  <c r="C43" i="15" s="1"/>
  <c r="B5" i="8"/>
  <c r="E5" i="7" s="1"/>
  <c r="G5" i="7" s="1"/>
  <c r="AR5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AR25" i="7"/>
  <c r="AR26" i="7"/>
  <c r="AR27" i="7"/>
  <c r="AR28" i="7"/>
  <c r="AR29" i="7"/>
  <c r="AR30" i="7"/>
  <c r="AR31" i="7"/>
  <c r="AR32" i="7"/>
  <c r="AR33" i="7"/>
  <c r="AR34" i="7"/>
  <c r="AR44" i="7"/>
  <c r="D6" i="13"/>
  <c r="D7" i="13"/>
  <c r="D8" i="13"/>
  <c r="Y5" i="7"/>
  <c r="Y6" i="7"/>
  <c r="Y7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D9" i="13"/>
  <c r="D10" i="13"/>
  <c r="D11" i="13"/>
  <c r="D12" i="13"/>
  <c r="AC5" i="7"/>
  <c r="AC6" i="7"/>
  <c r="AC7" i="7"/>
  <c r="AC8" i="7"/>
  <c r="AC9" i="7"/>
  <c r="AC10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D15" i="13"/>
  <c r="D16" i="13"/>
  <c r="G16" i="13" s="1"/>
  <c r="D17" i="13"/>
  <c r="D18" i="13"/>
  <c r="G18" i="13" s="1"/>
  <c r="D21" i="13"/>
  <c r="G21" i="13" s="1"/>
  <c r="D22" i="13"/>
  <c r="G22" i="13" s="1"/>
  <c r="D23" i="13"/>
  <c r="G23" i="13" s="1"/>
  <c r="D25" i="13"/>
  <c r="D26" i="13"/>
  <c r="G26" i="13" s="1"/>
  <c r="D27" i="13"/>
  <c r="G27" i="13" s="1"/>
  <c r="D28" i="13"/>
  <c r="G28" i="13" s="1"/>
  <c r="D30" i="13"/>
  <c r="G30" i="13" s="1"/>
  <c r="D31" i="13"/>
  <c r="G31" i="13" s="1"/>
  <c r="D32" i="13"/>
  <c r="G32" i="13" s="1"/>
  <c r="D33" i="13"/>
  <c r="G33" i="13" s="1"/>
  <c r="D34" i="13"/>
  <c r="G34" i="13" s="1"/>
  <c r="D35" i="13"/>
  <c r="G35" i="13" s="1"/>
  <c r="D36" i="13"/>
  <c r="G36" i="13" s="1"/>
  <c r="D37" i="13"/>
  <c r="G37" i="13" s="1"/>
  <c r="D38" i="13"/>
  <c r="G38" i="13" s="1"/>
  <c r="D39" i="13"/>
  <c r="G39" i="13" s="1"/>
  <c r="D40" i="13"/>
  <c r="G40" i="13" s="1"/>
  <c r="D41" i="13"/>
  <c r="G41" i="13" s="1"/>
  <c r="D42" i="13"/>
  <c r="G42" i="13" s="1"/>
  <c r="D43" i="13"/>
  <c r="G43" i="13" s="1"/>
  <c r="D47" i="13"/>
  <c r="D48" i="13"/>
  <c r="D49" i="13"/>
  <c r="D4" i="13"/>
  <c r="K6" i="7"/>
  <c r="S6" i="7" s="1"/>
  <c r="AA6" i="7"/>
  <c r="K7" i="7"/>
  <c r="S7" i="7" s="1"/>
  <c r="AA7" i="7"/>
  <c r="K8" i="7"/>
  <c r="S8" i="7" s="1"/>
  <c r="AA8" i="7"/>
  <c r="K9" i="7"/>
  <c r="S9" i="7" s="1"/>
  <c r="AA9" i="7"/>
  <c r="C43" i="11"/>
  <c r="D43" i="11" s="1"/>
  <c r="K5" i="7"/>
  <c r="S5" i="7" s="1"/>
  <c r="AA5" i="7"/>
  <c r="H43" i="11"/>
  <c r="L43" i="15" s="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" i="11"/>
  <c r="E43" i="11"/>
  <c r="B43" i="11"/>
  <c r="F9" i="9"/>
  <c r="C7" i="16" s="1"/>
  <c r="F6" i="2"/>
  <c r="F18" i="2"/>
  <c r="F19" i="2"/>
  <c r="G19" i="2" s="1"/>
  <c r="F20" i="2"/>
  <c r="G20" i="2" s="1"/>
  <c r="F21" i="2"/>
  <c r="G21" i="2" s="1"/>
  <c r="F25" i="2"/>
  <c r="G25" i="2" s="1"/>
  <c r="F26" i="2"/>
  <c r="G26" i="2" s="1"/>
  <c r="F27" i="2"/>
  <c r="G27" i="2" s="1"/>
  <c r="F30" i="2"/>
  <c r="F31" i="2"/>
  <c r="F32" i="2"/>
  <c r="F33" i="2"/>
  <c r="F36" i="2"/>
  <c r="F37" i="2"/>
  <c r="F38" i="2"/>
  <c r="F39" i="2"/>
  <c r="F40" i="2"/>
  <c r="F41" i="2"/>
  <c r="F42" i="2"/>
  <c r="F43" i="2"/>
  <c r="F44" i="2"/>
  <c r="F45" i="2"/>
  <c r="F46" i="2"/>
  <c r="F47" i="2"/>
  <c r="G47" i="2" s="1"/>
  <c r="F48" i="2"/>
  <c r="F49" i="2"/>
  <c r="F50" i="2"/>
  <c r="D73" i="2"/>
  <c r="E73" i="2"/>
  <c r="D84" i="2"/>
  <c r="E84" i="2"/>
  <c r="D96" i="2"/>
  <c r="E96" i="2"/>
  <c r="D109" i="2"/>
  <c r="E109" i="2"/>
  <c r="B2" i="3"/>
  <c r="C25" i="5"/>
  <c r="D15" i="2" s="1"/>
  <c r="D25" i="5"/>
  <c r="E15" i="2" s="1"/>
  <c r="B10" i="8"/>
  <c r="M10" i="8" s="1"/>
  <c r="E10" i="7" s="1"/>
  <c r="G10" i="7" s="1"/>
  <c r="C9" i="15" s="1"/>
  <c r="K10" i="7"/>
  <c r="S10" i="7" s="1"/>
  <c r="AA10" i="7"/>
  <c r="B11" i="8"/>
  <c r="M11" i="8" s="1"/>
  <c r="K11" i="7"/>
  <c r="S11" i="7" s="1"/>
  <c r="AA11" i="7"/>
  <c r="B12" i="8"/>
  <c r="M12" i="8" s="1"/>
  <c r="E12" i="7" s="1"/>
  <c r="K12" i="7"/>
  <c r="S12" i="7" s="1"/>
  <c r="AA12" i="7"/>
  <c r="B13" i="8"/>
  <c r="M13" i="8" s="1"/>
  <c r="E13" i="7" s="1"/>
  <c r="K13" i="7"/>
  <c r="S13" i="7" s="1"/>
  <c r="AA13" i="7"/>
  <c r="B14" i="8"/>
  <c r="M14" i="8" s="1"/>
  <c r="E14" i="7" s="1"/>
  <c r="K14" i="7"/>
  <c r="S14" i="7" s="1"/>
  <c r="AA14" i="7"/>
  <c r="B15" i="8"/>
  <c r="M15" i="8" s="1"/>
  <c r="E15" i="7" s="1"/>
  <c r="K15" i="7"/>
  <c r="S15" i="7" s="1"/>
  <c r="AA15" i="7"/>
  <c r="B16" i="8"/>
  <c r="M16" i="8" s="1"/>
  <c r="E16" i="7" s="1"/>
  <c r="K16" i="7"/>
  <c r="S16" i="7" s="1"/>
  <c r="AA16" i="7"/>
  <c r="B17" i="8"/>
  <c r="M17" i="8" s="1"/>
  <c r="E17" i="7" s="1"/>
  <c r="K17" i="7"/>
  <c r="S17" i="7" s="1"/>
  <c r="AA17" i="7"/>
  <c r="B18" i="8"/>
  <c r="M18" i="8" s="1"/>
  <c r="E18" i="7" s="1"/>
  <c r="K18" i="7"/>
  <c r="S18" i="7" s="1"/>
  <c r="AA18" i="7"/>
  <c r="B19" i="8"/>
  <c r="M19" i="8" s="1"/>
  <c r="E19" i="7" s="1"/>
  <c r="K19" i="7"/>
  <c r="S19" i="7" s="1"/>
  <c r="AA19" i="7"/>
  <c r="B20" i="8"/>
  <c r="M20" i="8" s="1"/>
  <c r="E20" i="7" s="1"/>
  <c r="K20" i="7"/>
  <c r="S20" i="7" s="1"/>
  <c r="AA20" i="7"/>
  <c r="B21" i="8"/>
  <c r="M21" i="8" s="1"/>
  <c r="E21" i="7" s="1"/>
  <c r="K21" i="7"/>
  <c r="S21" i="7" s="1"/>
  <c r="AA21" i="7"/>
  <c r="B22" i="8"/>
  <c r="M22" i="8" s="1"/>
  <c r="E22" i="7" s="1"/>
  <c r="K22" i="7"/>
  <c r="S22" i="7" s="1"/>
  <c r="AA22" i="7"/>
  <c r="B23" i="8"/>
  <c r="M23" i="8" s="1"/>
  <c r="E23" i="7" s="1"/>
  <c r="K23" i="7"/>
  <c r="S23" i="7" s="1"/>
  <c r="AA23" i="7"/>
  <c r="B24" i="8"/>
  <c r="M24" i="8" s="1"/>
  <c r="E24" i="7" s="1"/>
  <c r="K24" i="7"/>
  <c r="S24" i="7" s="1"/>
  <c r="AA24" i="7"/>
  <c r="B25" i="8"/>
  <c r="M25" i="8" s="1"/>
  <c r="E25" i="7" s="1"/>
  <c r="K25" i="7"/>
  <c r="S25" i="7" s="1"/>
  <c r="AA25" i="7"/>
  <c r="B26" i="8"/>
  <c r="M26" i="8" s="1"/>
  <c r="E26" i="7" s="1"/>
  <c r="K26" i="7"/>
  <c r="S26" i="7" s="1"/>
  <c r="AA26" i="7"/>
  <c r="B27" i="8"/>
  <c r="M27" i="8" s="1"/>
  <c r="E27" i="7" s="1"/>
  <c r="K27" i="7"/>
  <c r="S27" i="7" s="1"/>
  <c r="AA27" i="7"/>
  <c r="B28" i="8"/>
  <c r="M28" i="8" s="1"/>
  <c r="E28" i="7" s="1"/>
  <c r="K28" i="7"/>
  <c r="S28" i="7" s="1"/>
  <c r="AA28" i="7"/>
  <c r="B29" i="8"/>
  <c r="M29" i="8" s="1"/>
  <c r="E29" i="7" s="1"/>
  <c r="K29" i="7"/>
  <c r="S29" i="7" s="1"/>
  <c r="AA29" i="7"/>
  <c r="B30" i="8"/>
  <c r="M30" i="8" s="1"/>
  <c r="E30" i="7" s="1"/>
  <c r="K30" i="7"/>
  <c r="S30" i="7" s="1"/>
  <c r="AA30" i="7"/>
  <c r="B31" i="8"/>
  <c r="M31" i="8" s="1"/>
  <c r="E31" i="7" s="1"/>
  <c r="K31" i="7"/>
  <c r="S31" i="7" s="1"/>
  <c r="AA31" i="7"/>
  <c r="B32" i="8"/>
  <c r="M32" i="8" s="1"/>
  <c r="E32" i="7" s="1"/>
  <c r="K32" i="7"/>
  <c r="S32" i="7" s="1"/>
  <c r="AA32" i="7"/>
  <c r="B33" i="8"/>
  <c r="M33" i="8" s="1"/>
  <c r="E33" i="7" s="1"/>
  <c r="K33" i="7"/>
  <c r="S33" i="7" s="1"/>
  <c r="AA33" i="7"/>
  <c r="B34" i="8"/>
  <c r="M34" i="8" s="1"/>
  <c r="E34" i="7" s="1"/>
  <c r="K34" i="7"/>
  <c r="S34" i="7" s="1"/>
  <c r="AA34" i="7"/>
  <c r="B35" i="8"/>
  <c r="M35" i="8" s="1"/>
  <c r="E35" i="7" s="1"/>
  <c r="K35" i="7"/>
  <c r="S35" i="7" s="1"/>
  <c r="AA35" i="7"/>
  <c r="B36" i="8"/>
  <c r="M36" i="8" s="1"/>
  <c r="E36" i="7" s="1"/>
  <c r="K36" i="7"/>
  <c r="S36" i="7" s="1"/>
  <c r="AA36" i="7"/>
  <c r="B37" i="8"/>
  <c r="M37" i="8" s="1"/>
  <c r="E37" i="7" s="1"/>
  <c r="K37" i="7"/>
  <c r="S37" i="7" s="1"/>
  <c r="AA37" i="7"/>
  <c r="B38" i="8"/>
  <c r="M38" i="8" s="1"/>
  <c r="E38" i="7" s="1"/>
  <c r="K38" i="7"/>
  <c r="S38" i="7" s="1"/>
  <c r="AA38" i="7"/>
  <c r="B39" i="8"/>
  <c r="M39" i="8" s="1"/>
  <c r="E39" i="7" s="1"/>
  <c r="K39" i="7"/>
  <c r="S39" i="7" s="1"/>
  <c r="AA39" i="7"/>
  <c r="B40" i="8"/>
  <c r="M40" i="8" s="1"/>
  <c r="E40" i="7" s="1"/>
  <c r="K40" i="7"/>
  <c r="S40" i="7" s="1"/>
  <c r="AA40" i="7"/>
  <c r="B41" i="8"/>
  <c r="M41" i="8" s="1"/>
  <c r="E41" i="7" s="1"/>
  <c r="K41" i="7"/>
  <c r="S41" i="7" s="1"/>
  <c r="AA41" i="7"/>
  <c r="B42" i="8"/>
  <c r="M42" i="8" s="1"/>
  <c r="E42" i="7" s="1"/>
  <c r="K42" i="7"/>
  <c r="S42" i="7" s="1"/>
  <c r="AA42" i="7"/>
  <c r="B43" i="8"/>
  <c r="M43" i="8" s="1"/>
  <c r="E43" i="7" s="1"/>
  <c r="K43" i="7"/>
  <c r="S43" i="7" s="1"/>
  <c r="AA43" i="7"/>
  <c r="B44" i="8"/>
  <c r="M44" i="8" s="1"/>
  <c r="E44" i="7" s="1"/>
  <c r="K44" i="7"/>
  <c r="S44" i="7" s="1"/>
  <c r="AA44" i="7"/>
  <c r="D45" i="7"/>
  <c r="B5" i="10"/>
  <c r="M5" i="10" s="1"/>
  <c r="D6" i="9" s="1"/>
  <c r="F6" i="9" s="1"/>
  <c r="K6" i="9"/>
  <c r="T6" i="9"/>
  <c r="AF6" i="9"/>
  <c r="AG6" i="9"/>
  <c r="AH6" i="9"/>
  <c r="B6" i="10"/>
  <c r="M6" i="10" s="1"/>
  <c r="D7" i="9" s="1"/>
  <c r="F7" i="9"/>
  <c r="C5" i="16" s="1"/>
  <c r="K7" i="9"/>
  <c r="T7" i="9"/>
  <c r="AF7" i="9"/>
  <c r="AG7" i="9"/>
  <c r="AH7" i="9"/>
  <c r="B7" i="10"/>
  <c r="M7" i="10" s="1"/>
  <c r="D8" i="9" s="1"/>
  <c r="F8" i="9"/>
  <c r="C6" i="16" s="1"/>
  <c r="K8" i="9"/>
  <c r="T8" i="9"/>
  <c r="AF8" i="9"/>
  <c r="AG8" i="9"/>
  <c r="AH8" i="9"/>
  <c r="B8" i="10"/>
  <c r="M8" i="10" s="1"/>
  <c r="D9" i="9" s="1"/>
  <c r="K9" i="9"/>
  <c r="T9" i="9"/>
  <c r="AF9" i="9"/>
  <c r="AG9" i="9"/>
  <c r="AH9" i="9"/>
  <c r="B9" i="10"/>
  <c r="M9" i="10" s="1"/>
  <c r="D10" i="9" s="1"/>
  <c r="F10" i="9"/>
  <c r="C8" i="16" s="1"/>
  <c r="K10" i="9"/>
  <c r="T10" i="9"/>
  <c r="AF10" i="9"/>
  <c r="AG10" i="9"/>
  <c r="AH10" i="9"/>
  <c r="B10" i="10"/>
  <c r="M10" i="10" s="1"/>
  <c r="D11" i="9" s="1"/>
  <c r="F11" i="9"/>
  <c r="C9" i="16" s="1"/>
  <c r="K11" i="9"/>
  <c r="T11" i="9"/>
  <c r="AF11" i="9"/>
  <c r="AG11" i="9"/>
  <c r="AH11" i="9"/>
  <c r="B11" i="10"/>
  <c r="M11" i="10" s="1"/>
  <c r="D12" i="9" s="1"/>
  <c r="F12" i="9"/>
  <c r="C10" i="16" s="1"/>
  <c r="K12" i="9"/>
  <c r="T12" i="9"/>
  <c r="AF12" i="9"/>
  <c r="AG12" i="9"/>
  <c r="AH12" i="9"/>
  <c r="B12" i="10"/>
  <c r="M12" i="10" s="1"/>
  <c r="D13" i="9" s="1"/>
  <c r="F13" i="9"/>
  <c r="C11" i="16" s="1"/>
  <c r="K13" i="9"/>
  <c r="T13" i="9"/>
  <c r="AF13" i="9"/>
  <c r="AG13" i="9"/>
  <c r="AH13" i="9"/>
  <c r="B13" i="10"/>
  <c r="M13" i="10" s="1"/>
  <c r="D14" i="9" s="1"/>
  <c r="F14" i="9"/>
  <c r="K14" i="9"/>
  <c r="T14" i="9"/>
  <c r="AF14" i="9"/>
  <c r="AG14" i="9"/>
  <c r="AH14" i="9"/>
  <c r="B14" i="10"/>
  <c r="M14" i="10" s="1"/>
  <c r="D15" i="9" s="1"/>
  <c r="F15" i="9"/>
  <c r="C13" i="16" s="1"/>
  <c r="K15" i="9"/>
  <c r="T15" i="9"/>
  <c r="AF15" i="9"/>
  <c r="AG15" i="9"/>
  <c r="AH15" i="9"/>
  <c r="B15" i="10"/>
  <c r="M15" i="10" s="1"/>
  <c r="D16" i="9" s="1"/>
  <c r="F16" i="9"/>
  <c r="C14" i="16" s="1"/>
  <c r="K16" i="9"/>
  <c r="T16" i="9"/>
  <c r="AF16" i="9"/>
  <c r="AG16" i="9"/>
  <c r="AH16" i="9"/>
  <c r="B16" i="10"/>
  <c r="M16" i="10" s="1"/>
  <c r="D17" i="9" s="1"/>
  <c r="F17" i="9"/>
  <c r="C15" i="16" s="1"/>
  <c r="K17" i="9"/>
  <c r="T17" i="9"/>
  <c r="AF17" i="9"/>
  <c r="AG17" i="9"/>
  <c r="AH17" i="9"/>
  <c r="B17" i="10"/>
  <c r="M17" i="10" s="1"/>
  <c r="D18" i="9" s="1"/>
  <c r="F18" i="9"/>
  <c r="C16" i="16" s="1"/>
  <c r="K18" i="9"/>
  <c r="T18" i="9"/>
  <c r="AF18" i="9"/>
  <c r="AG18" i="9"/>
  <c r="AH18" i="9"/>
  <c r="B18" i="10"/>
  <c r="M18" i="10" s="1"/>
  <c r="D19" i="9" s="1"/>
  <c r="F19" i="9"/>
  <c r="C17" i="16" s="1"/>
  <c r="K19" i="9"/>
  <c r="T19" i="9"/>
  <c r="AF19" i="9"/>
  <c r="AG19" i="9"/>
  <c r="AH19" i="9"/>
  <c r="B19" i="10"/>
  <c r="M19" i="10" s="1"/>
  <c r="D20" i="9" s="1"/>
  <c r="F20" i="9"/>
  <c r="C18" i="16" s="1"/>
  <c r="K20" i="9"/>
  <c r="T20" i="9"/>
  <c r="AF20" i="9"/>
  <c r="AG20" i="9"/>
  <c r="AH20" i="9"/>
  <c r="B20" i="10"/>
  <c r="M20" i="10" s="1"/>
  <c r="D21" i="9" s="1"/>
  <c r="F21" i="9"/>
  <c r="C19" i="16" s="1"/>
  <c r="K21" i="9"/>
  <c r="T21" i="9"/>
  <c r="AF21" i="9"/>
  <c r="AG21" i="9"/>
  <c r="AH21" i="9"/>
  <c r="B21" i="10"/>
  <c r="M21" i="10" s="1"/>
  <c r="D22" i="9" s="1"/>
  <c r="F22" i="9"/>
  <c r="C20" i="16" s="1"/>
  <c r="K22" i="9"/>
  <c r="T22" i="9"/>
  <c r="AF22" i="9"/>
  <c r="AG22" i="9"/>
  <c r="AH22" i="9"/>
  <c r="B22" i="10"/>
  <c r="M22" i="10" s="1"/>
  <c r="D23" i="9" s="1"/>
  <c r="F23" i="9"/>
  <c r="C21" i="16" s="1"/>
  <c r="K23" i="9"/>
  <c r="T23" i="9"/>
  <c r="AF23" i="9"/>
  <c r="AG23" i="9"/>
  <c r="AH23" i="9"/>
  <c r="B23" i="10"/>
  <c r="M23" i="10" s="1"/>
  <c r="D24" i="9" s="1"/>
  <c r="F24" i="9"/>
  <c r="C22" i="16" s="1"/>
  <c r="K24" i="9"/>
  <c r="T24" i="9"/>
  <c r="AF24" i="9"/>
  <c r="AG24" i="9"/>
  <c r="AH24" i="9"/>
  <c r="B24" i="10"/>
  <c r="M24" i="10" s="1"/>
  <c r="D25" i="9" s="1"/>
  <c r="F25" i="9"/>
  <c r="C23" i="16" s="1"/>
  <c r="K25" i="9"/>
  <c r="T25" i="9"/>
  <c r="AF25" i="9"/>
  <c r="AG25" i="9"/>
  <c r="AH25" i="9"/>
  <c r="B25" i="10"/>
  <c r="M25" i="10" s="1"/>
  <c r="D26" i="9" s="1"/>
  <c r="F26" i="9"/>
  <c r="C24" i="16" s="1"/>
  <c r="K26" i="9"/>
  <c r="T26" i="9"/>
  <c r="AF26" i="9"/>
  <c r="AG26" i="9"/>
  <c r="AH26" i="9"/>
  <c r="B26" i="10"/>
  <c r="M26" i="10" s="1"/>
  <c r="D27" i="9" s="1"/>
  <c r="F27" i="9"/>
  <c r="C25" i="16" s="1"/>
  <c r="K27" i="9"/>
  <c r="T27" i="9"/>
  <c r="AF27" i="9"/>
  <c r="AG27" i="9"/>
  <c r="AH27" i="9"/>
  <c r="B27" i="10"/>
  <c r="M27" i="10" s="1"/>
  <c r="D28" i="9" s="1"/>
  <c r="F28" i="9"/>
  <c r="C26" i="16" s="1"/>
  <c r="K28" i="9"/>
  <c r="T28" i="9"/>
  <c r="AF28" i="9"/>
  <c r="AG28" i="9"/>
  <c r="AH28" i="9"/>
  <c r="B28" i="10"/>
  <c r="M28" i="10" s="1"/>
  <c r="D29" i="9" s="1"/>
  <c r="F29" i="9"/>
  <c r="C27" i="16" s="1"/>
  <c r="K29" i="9"/>
  <c r="T29" i="9"/>
  <c r="AF29" i="9"/>
  <c r="AG29" i="9"/>
  <c r="AH29" i="9"/>
  <c r="B29" i="10"/>
  <c r="M29" i="10" s="1"/>
  <c r="D30" i="9" s="1"/>
  <c r="F30" i="9"/>
  <c r="C28" i="16" s="1"/>
  <c r="K30" i="9"/>
  <c r="T30" i="9"/>
  <c r="AF30" i="9"/>
  <c r="AG30" i="9"/>
  <c r="AH30" i="9"/>
  <c r="B30" i="10"/>
  <c r="M30" i="10" s="1"/>
  <c r="D31" i="9" s="1"/>
  <c r="F31" i="9"/>
  <c r="C29" i="16" s="1"/>
  <c r="K31" i="9"/>
  <c r="T31" i="9"/>
  <c r="AF31" i="9"/>
  <c r="AG31" i="9"/>
  <c r="AH31" i="9"/>
  <c r="B31" i="10"/>
  <c r="M31" i="10" s="1"/>
  <c r="D32" i="9" s="1"/>
  <c r="F32" i="9"/>
  <c r="C30" i="16" s="1"/>
  <c r="K32" i="9"/>
  <c r="T32" i="9"/>
  <c r="AF32" i="9"/>
  <c r="AG32" i="9"/>
  <c r="AH32" i="9"/>
  <c r="B32" i="10"/>
  <c r="M32" i="10" s="1"/>
  <c r="D33" i="9" s="1"/>
  <c r="F33" i="9"/>
  <c r="C31" i="16" s="1"/>
  <c r="K33" i="9"/>
  <c r="T33" i="9"/>
  <c r="AF33" i="9"/>
  <c r="AG33" i="9"/>
  <c r="AH33" i="9"/>
  <c r="B33" i="10"/>
  <c r="M33" i="10" s="1"/>
  <c r="D34" i="9" s="1"/>
  <c r="F34" i="9"/>
  <c r="C32" i="16" s="1"/>
  <c r="K34" i="9"/>
  <c r="T34" i="9"/>
  <c r="AF34" i="9"/>
  <c r="AG34" i="9"/>
  <c r="AH34" i="9"/>
  <c r="B34" i="10"/>
  <c r="M34" i="10" s="1"/>
  <c r="D35" i="9" s="1"/>
  <c r="F35" i="9"/>
  <c r="C33" i="16" s="1"/>
  <c r="K35" i="9"/>
  <c r="T35" i="9"/>
  <c r="AF35" i="9"/>
  <c r="AG35" i="9"/>
  <c r="AH35" i="9"/>
  <c r="B35" i="10"/>
  <c r="M35" i="10" s="1"/>
  <c r="D36" i="9" s="1"/>
  <c r="F36" i="9"/>
  <c r="C34" i="16" s="1"/>
  <c r="K36" i="9"/>
  <c r="T36" i="9"/>
  <c r="AF36" i="9"/>
  <c r="AG36" i="9"/>
  <c r="AH36" i="9"/>
  <c r="B36" i="10"/>
  <c r="M36" i="10" s="1"/>
  <c r="D37" i="9" s="1"/>
  <c r="F37" i="9"/>
  <c r="C35" i="16" s="1"/>
  <c r="K37" i="9"/>
  <c r="T37" i="9"/>
  <c r="AF37" i="9"/>
  <c r="AG37" i="9"/>
  <c r="AH37" i="9"/>
  <c r="B37" i="10"/>
  <c r="M37" i="10" s="1"/>
  <c r="D38" i="9" s="1"/>
  <c r="F38" i="9"/>
  <c r="C36" i="16" s="1"/>
  <c r="K38" i="9"/>
  <c r="T38" i="9"/>
  <c r="AF38" i="9"/>
  <c r="AG38" i="9"/>
  <c r="AH38" i="9"/>
  <c r="B38" i="10"/>
  <c r="M38" i="10" s="1"/>
  <c r="D39" i="9" s="1"/>
  <c r="F39" i="9"/>
  <c r="C37" i="16" s="1"/>
  <c r="K39" i="9"/>
  <c r="T39" i="9"/>
  <c r="AF39" i="9"/>
  <c r="AG39" i="9"/>
  <c r="AH39" i="9"/>
  <c r="B39" i="10"/>
  <c r="M39" i="10" s="1"/>
  <c r="D40" i="9" s="1"/>
  <c r="F40" i="9"/>
  <c r="C38" i="16" s="1"/>
  <c r="K40" i="9"/>
  <c r="T40" i="9"/>
  <c r="AF40" i="9"/>
  <c r="AG40" i="9"/>
  <c r="AH40" i="9"/>
  <c r="B40" i="10"/>
  <c r="M40" i="10" s="1"/>
  <c r="D41" i="9" s="1"/>
  <c r="F41" i="9"/>
  <c r="C39" i="16" s="1"/>
  <c r="K41" i="9"/>
  <c r="T41" i="9"/>
  <c r="AF41" i="9"/>
  <c r="AG41" i="9"/>
  <c r="AH41" i="9"/>
  <c r="B41" i="10"/>
  <c r="M41" i="10" s="1"/>
  <c r="D42" i="9" s="1"/>
  <c r="F42" i="9"/>
  <c r="C40" i="16" s="1"/>
  <c r="K42" i="9"/>
  <c r="T42" i="9"/>
  <c r="AF42" i="9"/>
  <c r="AG42" i="9"/>
  <c r="AH42" i="9"/>
  <c r="B42" i="10"/>
  <c r="M42" i="10" s="1"/>
  <c r="D43" i="9" s="1"/>
  <c r="F43" i="9"/>
  <c r="C41" i="16" s="1"/>
  <c r="K43" i="9"/>
  <c r="T43" i="9"/>
  <c r="AF43" i="9"/>
  <c r="AG43" i="9"/>
  <c r="AH43" i="9"/>
  <c r="B43" i="10"/>
  <c r="M43" i="10" s="1"/>
  <c r="D44" i="9" s="1"/>
  <c r="F44" i="9"/>
  <c r="C42" i="16" s="1"/>
  <c r="K44" i="9"/>
  <c r="T44" i="9"/>
  <c r="AF44" i="9"/>
  <c r="AG44" i="9"/>
  <c r="AH44" i="9"/>
  <c r="B44" i="10"/>
  <c r="M44" i="10" s="1"/>
  <c r="D45" i="9" s="1"/>
  <c r="F45" i="9"/>
  <c r="C43" i="16" s="1"/>
  <c r="K45" i="9"/>
  <c r="T45" i="9"/>
  <c r="AF45" i="9"/>
  <c r="AG45" i="9"/>
  <c r="AH45" i="9"/>
  <c r="E46" i="9"/>
  <c r="G46" i="9"/>
  <c r="F6" i="14" s="1"/>
  <c r="H46" i="9"/>
  <c r="I46" i="9"/>
  <c r="F9" i="14" s="1"/>
  <c r="L46" i="9"/>
  <c r="F10" i="14" s="1"/>
  <c r="M46" i="9"/>
  <c r="F11" i="14" s="1"/>
  <c r="G11" i="14" s="1"/>
  <c r="N46" i="9"/>
  <c r="O46" i="9"/>
  <c r="F8" i="14" s="1"/>
  <c r="P46" i="9"/>
  <c r="F12" i="14" s="1"/>
  <c r="Q46" i="9"/>
  <c r="F13" i="14" s="1"/>
  <c r="R46" i="9"/>
  <c r="B1" i="11"/>
  <c r="C1" i="11"/>
  <c r="B1" i="12"/>
  <c r="C1" i="12"/>
  <c r="N4" i="12"/>
  <c r="D5" i="12"/>
  <c r="N5" i="12"/>
  <c r="D6" i="12"/>
  <c r="N6" i="12"/>
  <c r="D7" i="12"/>
  <c r="N7" i="12"/>
  <c r="D8" i="12"/>
  <c r="N8" i="12"/>
  <c r="D9" i="12"/>
  <c r="N9" i="12"/>
  <c r="D10" i="12"/>
  <c r="N10" i="12"/>
  <c r="D11" i="12"/>
  <c r="N11" i="12"/>
  <c r="D12" i="12"/>
  <c r="N12" i="12"/>
  <c r="D13" i="12"/>
  <c r="N13" i="12"/>
  <c r="D14" i="12"/>
  <c r="N14" i="12"/>
  <c r="D15" i="12"/>
  <c r="N15" i="12"/>
  <c r="D16" i="12"/>
  <c r="N16" i="12"/>
  <c r="D17" i="12"/>
  <c r="N17" i="12"/>
  <c r="D18" i="12"/>
  <c r="N18" i="12"/>
  <c r="D19" i="12"/>
  <c r="N19" i="12"/>
  <c r="D20" i="12"/>
  <c r="N20" i="12"/>
  <c r="D21" i="12"/>
  <c r="N21" i="12"/>
  <c r="D22" i="12"/>
  <c r="N22" i="12"/>
  <c r="D23" i="12"/>
  <c r="N23" i="12"/>
  <c r="D24" i="12"/>
  <c r="N24" i="12"/>
  <c r="D25" i="12"/>
  <c r="N25" i="12"/>
  <c r="D26" i="12"/>
  <c r="N26" i="12"/>
  <c r="D27" i="12"/>
  <c r="N27" i="12"/>
  <c r="D28" i="12"/>
  <c r="N28" i="12"/>
  <c r="D29" i="12"/>
  <c r="N29" i="12"/>
  <c r="D30" i="12"/>
  <c r="N30" i="12"/>
  <c r="D31" i="12"/>
  <c r="N31" i="12"/>
  <c r="D32" i="12"/>
  <c r="N32" i="12"/>
  <c r="D33" i="12"/>
  <c r="N33" i="12"/>
  <c r="D34" i="12"/>
  <c r="N34" i="12"/>
  <c r="D35" i="12"/>
  <c r="N35" i="12"/>
  <c r="D36" i="12"/>
  <c r="N36" i="12"/>
  <c r="D37" i="12"/>
  <c r="N37" i="12"/>
  <c r="D38" i="12"/>
  <c r="N38" i="12"/>
  <c r="D39" i="12"/>
  <c r="N39" i="12"/>
  <c r="D40" i="12"/>
  <c r="N40" i="12"/>
  <c r="D41" i="12"/>
  <c r="N41" i="12"/>
  <c r="B42" i="12"/>
  <c r="C42" i="12"/>
  <c r="D42" i="12"/>
  <c r="H42" i="12"/>
  <c r="I42" i="12"/>
  <c r="K42" i="16" s="1"/>
  <c r="N42" i="12"/>
  <c r="B43" i="12"/>
  <c r="C43" i="12"/>
  <c r="D43" i="12"/>
  <c r="H43" i="12"/>
  <c r="I43" i="12"/>
  <c r="N43" i="12"/>
  <c r="B1" i="13"/>
  <c r="C6" i="13"/>
  <c r="C7" i="13"/>
  <c r="C8" i="13"/>
  <c r="C9" i="13"/>
  <c r="C10" i="13"/>
  <c r="C11" i="13"/>
  <c r="C12" i="13"/>
  <c r="C13" i="13"/>
  <c r="C15" i="13"/>
  <c r="C16" i="13"/>
  <c r="C17" i="13"/>
  <c r="C18" i="13"/>
  <c r="C20" i="13"/>
  <c r="C21" i="13"/>
  <c r="C22" i="13"/>
  <c r="C23" i="13"/>
  <c r="C25" i="13"/>
  <c r="C26" i="13"/>
  <c r="C27" i="13"/>
  <c r="C28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B1" i="14"/>
  <c r="C6" i="14"/>
  <c r="C7" i="14"/>
  <c r="F7" i="14"/>
  <c r="G7" i="14" s="1"/>
  <c r="C8" i="14"/>
  <c r="C9" i="14"/>
  <c r="C10" i="14"/>
  <c r="C11" i="14"/>
  <c r="C12" i="14"/>
  <c r="C13" i="14"/>
  <c r="C15" i="14"/>
  <c r="C16" i="14"/>
  <c r="C17" i="14"/>
  <c r="C18" i="14"/>
  <c r="C20" i="14"/>
  <c r="C21" i="14"/>
  <c r="C22" i="14"/>
  <c r="C23" i="14"/>
  <c r="C25" i="14"/>
  <c r="C26" i="14"/>
  <c r="G26" i="14"/>
  <c r="C27" i="14"/>
  <c r="C28" i="14"/>
  <c r="C30" i="14"/>
  <c r="G30" i="14"/>
  <c r="C31" i="14"/>
  <c r="C32" i="14"/>
  <c r="G32" i="14"/>
  <c r="C33" i="14"/>
  <c r="C34" i="14"/>
  <c r="C35" i="14"/>
  <c r="C36" i="14"/>
  <c r="G36" i="14"/>
  <c r="C37" i="14"/>
  <c r="G37" i="14"/>
  <c r="C38" i="14"/>
  <c r="C39" i="14"/>
  <c r="C40" i="14"/>
  <c r="C41" i="14"/>
  <c r="C42" i="14"/>
  <c r="C43" i="14"/>
  <c r="C44" i="14"/>
  <c r="B1" i="15"/>
  <c r="B1" i="16"/>
  <c r="C2" i="16"/>
  <c r="D4" i="16"/>
  <c r="E4" i="16"/>
  <c r="F4" i="16"/>
  <c r="G4" i="16"/>
  <c r="H4" i="16"/>
  <c r="I4" i="16"/>
  <c r="J4" i="16"/>
  <c r="N4" i="16"/>
  <c r="D5" i="16"/>
  <c r="E5" i="16"/>
  <c r="F5" i="16"/>
  <c r="G5" i="16"/>
  <c r="H5" i="16"/>
  <c r="I5" i="16"/>
  <c r="J5" i="16"/>
  <c r="N5" i="16"/>
  <c r="D6" i="16"/>
  <c r="E6" i="16"/>
  <c r="F6" i="16"/>
  <c r="G6" i="16"/>
  <c r="H6" i="16"/>
  <c r="I6" i="16"/>
  <c r="J6" i="16"/>
  <c r="N6" i="16"/>
  <c r="D7" i="16"/>
  <c r="E7" i="16"/>
  <c r="F7" i="16"/>
  <c r="G7" i="16"/>
  <c r="H7" i="16"/>
  <c r="I7" i="16"/>
  <c r="J7" i="16"/>
  <c r="N7" i="16"/>
  <c r="D8" i="16"/>
  <c r="E8" i="16"/>
  <c r="F8" i="16"/>
  <c r="G8" i="16"/>
  <c r="H8" i="16"/>
  <c r="I8" i="16"/>
  <c r="J8" i="16"/>
  <c r="N8" i="16"/>
  <c r="D9" i="16"/>
  <c r="E9" i="16"/>
  <c r="F9" i="16"/>
  <c r="G9" i="16"/>
  <c r="H9" i="16"/>
  <c r="I9" i="16"/>
  <c r="J9" i="16"/>
  <c r="N9" i="16"/>
  <c r="D10" i="16"/>
  <c r="E10" i="16"/>
  <c r="F10" i="16"/>
  <c r="G10" i="16"/>
  <c r="H10" i="16"/>
  <c r="I10" i="16"/>
  <c r="J10" i="16"/>
  <c r="N10" i="16"/>
  <c r="D11" i="16"/>
  <c r="E11" i="16"/>
  <c r="F11" i="16"/>
  <c r="G11" i="16"/>
  <c r="H11" i="16"/>
  <c r="I11" i="16"/>
  <c r="J11" i="16"/>
  <c r="N11" i="16"/>
  <c r="C12" i="16"/>
  <c r="D12" i="16"/>
  <c r="E12" i="16"/>
  <c r="F12" i="16"/>
  <c r="G12" i="16"/>
  <c r="H12" i="16"/>
  <c r="I12" i="16"/>
  <c r="J12" i="16"/>
  <c r="N12" i="16"/>
  <c r="D13" i="16"/>
  <c r="E13" i="16"/>
  <c r="F13" i="16"/>
  <c r="G13" i="16"/>
  <c r="H13" i="16"/>
  <c r="I13" i="16"/>
  <c r="J13" i="16"/>
  <c r="N13" i="16"/>
  <c r="D14" i="16"/>
  <c r="E14" i="16"/>
  <c r="F14" i="16"/>
  <c r="G14" i="16"/>
  <c r="H14" i="16"/>
  <c r="I14" i="16"/>
  <c r="J14" i="16"/>
  <c r="N14" i="16"/>
  <c r="D15" i="16"/>
  <c r="E15" i="16"/>
  <c r="F15" i="16"/>
  <c r="G15" i="16"/>
  <c r="H15" i="16"/>
  <c r="I15" i="16"/>
  <c r="J15" i="16"/>
  <c r="N15" i="16"/>
  <c r="D16" i="16"/>
  <c r="E16" i="16"/>
  <c r="F16" i="16"/>
  <c r="G16" i="16"/>
  <c r="H16" i="16"/>
  <c r="I16" i="16"/>
  <c r="J16" i="16"/>
  <c r="N16" i="16"/>
  <c r="D17" i="16"/>
  <c r="E17" i="16"/>
  <c r="F17" i="16"/>
  <c r="G17" i="16"/>
  <c r="H17" i="16"/>
  <c r="I17" i="16"/>
  <c r="J17" i="16"/>
  <c r="N17" i="16"/>
  <c r="D18" i="16"/>
  <c r="E18" i="16"/>
  <c r="F18" i="16"/>
  <c r="G18" i="16"/>
  <c r="H18" i="16"/>
  <c r="I18" i="16"/>
  <c r="J18" i="16"/>
  <c r="N18" i="16"/>
  <c r="D19" i="16"/>
  <c r="E19" i="16"/>
  <c r="F19" i="16"/>
  <c r="G19" i="16"/>
  <c r="H19" i="16"/>
  <c r="I19" i="16"/>
  <c r="J19" i="16"/>
  <c r="N19" i="16"/>
  <c r="D20" i="16"/>
  <c r="E20" i="16"/>
  <c r="F20" i="16"/>
  <c r="G20" i="16"/>
  <c r="H20" i="16"/>
  <c r="I20" i="16"/>
  <c r="J20" i="16"/>
  <c r="N20" i="16"/>
  <c r="D21" i="16"/>
  <c r="E21" i="16"/>
  <c r="F21" i="16"/>
  <c r="G21" i="16"/>
  <c r="H21" i="16"/>
  <c r="I21" i="16"/>
  <c r="J21" i="16"/>
  <c r="N21" i="16"/>
  <c r="D22" i="16"/>
  <c r="E22" i="16"/>
  <c r="F22" i="16"/>
  <c r="H22" i="16"/>
  <c r="I22" i="16"/>
  <c r="J22" i="16"/>
  <c r="N22" i="16"/>
  <c r="D23" i="16"/>
  <c r="E23" i="16"/>
  <c r="F23" i="16"/>
  <c r="G23" i="16"/>
  <c r="H23" i="16"/>
  <c r="I23" i="16"/>
  <c r="J23" i="16"/>
  <c r="N23" i="16"/>
  <c r="D24" i="16"/>
  <c r="E24" i="16"/>
  <c r="F24" i="16"/>
  <c r="G24" i="16"/>
  <c r="H24" i="16"/>
  <c r="I24" i="16"/>
  <c r="J24" i="16"/>
  <c r="N24" i="16"/>
  <c r="D25" i="16"/>
  <c r="E25" i="16"/>
  <c r="F25" i="16"/>
  <c r="G25" i="16"/>
  <c r="H25" i="16"/>
  <c r="I25" i="16"/>
  <c r="J25" i="16"/>
  <c r="N25" i="16"/>
  <c r="D26" i="16"/>
  <c r="E26" i="16"/>
  <c r="F26" i="16"/>
  <c r="G26" i="16"/>
  <c r="H26" i="16"/>
  <c r="I26" i="16"/>
  <c r="J26" i="16"/>
  <c r="N26" i="16"/>
  <c r="D27" i="16"/>
  <c r="E27" i="16"/>
  <c r="F27" i="16"/>
  <c r="G27" i="16"/>
  <c r="H27" i="16"/>
  <c r="I27" i="16"/>
  <c r="J27" i="16"/>
  <c r="N27" i="16"/>
  <c r="D28" i="16"/>
  <c r="E28" i="16"/>
  <c r="F28" i="16"/>
  <c r="G28" i="16"/>
  <c r="H28" i="16"/>
  <c r="I28" i="16"/>
  <c r="J28" i="16"/>
  <c r="N28" i="16"/>
  <c r="D29" i="16"/>
  <c r="E29" i="16"/>
  <c r="F29" i="16"/>
  <c r="G29" i="16"/>
  <c r="H29" i="16"/>
  <c r="I29" i="16"/>
  <c r="J29" i="16"/>
  <c r="N29" i="16"/>
  <c r="D30" i="16"/>
  <c r="E30" i="16"/>
  <c r="F30" i="16"/>
  <c r="G30" i="16"/>
  <c r="H30" i="16"/>
  <c r="I30" i="16"/>
  <c r="J30" i="16"/>
  <c r="N30" i="16"/>
  <c r="D31" i="16"/>
  <c r="E31" i="16"/>
  <c r="F31" i="16"/>
  <c r="G31" i="16"/>
  <c r="H31" i="16"/>
  <c r="I31" i="16"/>
  <c r="J31" i="16"/>
  <c r="N31" i="16"/>
  <c r="D32" i="16"/>
  <c r="E32" i="16"/>
  <c r="F32" i="16"/>
  <c r="G32" i="16"/>
  <c r="H32" i="16"/>
  <c r="I32" i="16"/>
  <c r="J32" i="16"/>
  <c r="N32" i="16"/>
  <c r="D33" i="16"/>
  <c r="E33" i="16"/>
  <c r="F33" i="16"/>
  <c r="G33" i="16"/>
  <c r="H33" i="16"/>
  <c r="I33" i="16"/>
  <c r="J33" i="16"/>
  <c r="N33" i="16"/>
  <c r="D34" i="16"/>
  <c r="E34" i="16"/>
  <c r="F34" i="16"/>
  <c r="G34" i="16"/>
  <c r="H34" i="16"/>
  <c r="I34" i="16"/>
  <c r="J34" i="16"/>
  <c r="N34" i="16"/>
  <c r="D35" i="16"/>
  <c r="E35" i="16"/>
  <c r="F35" i="16"/>
  <c r="G35" i="16"/>
  <c r="H35" i="16"/>
  <c r="I35" i="16"/>
  <c r="J35" i="16"/>
  <c r="N35" i="16"/>
  <c r="D36" i="16"/>
  <c r="E36" i="16"/>
  <c r="F36" i="16"/>
  <c r="G36" i="16"/>
  <c r="H36" i="16"/>
  <c r="I36" i="16"/>
  <c r="J36" i="16"/>
  <c r="N36" i="16"/>
  <c r="D37" i="16"/>
  <c r="E37" i="16"/>
  <c r="F37" i="16"/>
  <c r="G37" i="16"/>
  <c r="H37" i="16"/>
  <c r="I37" i="16"/>
  <c r="J37" i="16"/>
  <c r="N37" i="16"/>
  <c r="D38" i="16"/>
  <c r="E38" i="16"/>
  <c r="F38" i="16"/>
  <c r="G38" i="16"/>
  <c r="H38" i="16"/>
  <c r="I38" i="16"/>
  <c r="J38" i="16"/>
  <c r="N38" i="16"/>
  <c r="D39" i="16"/>
  <c r="E39" i="16"/>
  <c r="F39" i="16"/>
  <c r="G39" i="16"/>
  <c r="H39" i="16"/>
  <c r="I39" i="16"/>
  <c r="J39" i="16"/>
  <c r="N39" i="16"/>
  <c r="D40" i="16"/>
  <c r="E40" i="16"/>
  <c r="F40" i="16"/>
  <c r="G40" i="16"/>
  <c r="H40" i="16"/>
  <c r="I40" i="16"/>
  <c r="J40" i="16"/>
  <c r="N40" i="16"/>
  <c r="D41" i="16"/>
  <c r="E41" i="16"/>
  <c r="F41" i="16"/>
  <c r="G41" i="16"/>
  <c r="H41" i="16"/>
  <c r="I41" i="16"/>
  <c r="J41" i="16"/>
  <c r="N41" i="16"/>
  <c r="B42" i="16"/>
  <c r="B40" i="16" s="1"/>
  <c r="B38" i="16" s="1"/>
  <c r="B36" i="16" s="1"/>
  <c r="B34" i="16" s="1"/>
  <c r="B32" i="16" s="1"/>
  <c r="B30" i="16" s="1"/>
  <c r="B28" i="16" s="1"/>
  <c r="B26" i="16" s="1"/>
  <c r="B24" i="16" s="1"/>
  <c r="B22" i="16" s="1"/>
  <c r="B20" i="16" s="1"/>
  <c r="B18" i="16" s="1"/>
  <c r="B16" i="16" s="1"/>
  <c r="B14" i="16" s="1"/>
  <c r="B12" i="16" s="1"/>
  <c r="B10" i="16" s="1"/>
  <c r="B8" i="16" s="1"/>
  <c r="B6" i="16" s="1"/>
  <c r="B4" i="16" s="1"/>
  <c r="D42" i="16"/>
  <c r="E42" i="16"/>
  <c r="F42" i="16"/>
  <c r="G42" i="16"/>
  <c r="H42" i="16"/>
  <c r="I42" i="16"/>
  <c r="J42" i="16"/>
  <c r="N42" i="16"/>
  <c r="B43" i="16"/>
  <c r="B41" i="16" s="1"/>
  <c r="B39" i="16" s="1"/>
  <c r="B37" i="16" s="1"/>
  <c r="B35" i="16" s="1"/>
  <c r="B33" i="16" s="1"/>
  <c r="B31" i="16" s="1"/>
  <c r="B29" i="16" s="1"/>
  <c r="B27" i="16" s="1"/>
  <c r="B25" i="16" s="1"/>
  <c r="B23" i="16" s="1"/>
  <c r="B21" i="16" s="1"/>
  <c r="B19" i="16" s="1"/>
  <c r="B17" i="16" s="1"/>
  <c r="B15" i="16" s="1"/>
  <c r="B13" i="16" s="1"/>
  <c r="B11" i="16" s="1"/>
  <c r="B9" i="16" s="1"/>
  <c r="B7" i="16" s="1"/>
  <c r="B5" i="16" s="1"/>
  <c r="D43" i="16"/>
  <c r="E43" i="16"/>
  <c r="F43" i="16"/>
  <c r="G43" i="16"/>
  <c r="H43" i="16"/>
  <c r="I43" i="16"/>
  <c r="J43" i="16"/>
  <c r="N43" i="16"/>
  <c r="K6" i="15"/>
  <c r="F43" i="12" l="1"/>
  <c r="B41" i="12"/>
  <c r="F41" i="12" s="1"/>
  <c r="C41" i="12"/>
  <c r="H41" i="12"/>
  <c r="I41" i="12"/>
  <c r="K41" i="16" s="1"/>
  <c r="E42" i="12"/>
  <c r="B40" i="12"/>
  <c r="E40" i="12" s="1"/>
  <c r="C40" i="12"/>
  <c r="H40" i="12"/>
  <c r="I40" i="12"/>
  <c r="K40" i="16" s="1"/>
  <c r="B42" i="11"/>
  <c r="C42" i="11"/>
  <c r="D42" i="11" s="1"/>
  <c r="J42" i="11" s="1"/>
  <c r="K42" i="11" s="1"/>
  <c r="M42" i="11" s="1"/>
  <c r="H42" i="11"/>
  <c r="L42" i="15" s="1"/>
  <c r="E42" i="11"/>
  <c r="G33" i="2"/>
  <c r="G8" i="14"/>
  <c r="F25" i="14"/>
  <c r="G25" i="14" s="1"/>
  <c r="E111" i="2"/>
  <c r="D17" i="3"/>
  <c r="G38" i="2"/>
  <c r="G32" i="2"/>
  <c r="AF46" i="9"/>
  <c r="D86" i="2"/>
  <c r="G45" i="2"/>
  <c r="E27" i="14"/>
  <c r="G55" i="20"/>
  <c r="G56" i="20" s="1"/>
  <c r="G58" i="20" s="1"/>
  <c r="M55" i="20"/>
  <c r="M56" i="20" s="1"/>
  <c r="M58" i="20" s="1"/>
  <c r="L55" i="20"/>
  <c r="L56" i="20" s="1"/>
  <c r="L58" i="20" s="1"/>
  <c r="N55" i="20"/>
  <c r="N56" i="20" s="1"/>
  <c r="N58" i="20" s="1"/>
  <c r="I55" i="20"/>
  <c r="I56" i="20" s="1"/>
  <c r="I58" i="20" s="1"/>
  <c r="H55" i="20"/>
  <c r="H56" i="20" s="1"/>
  <c r="H58" i="20" s="1"/>
  <c r="O55" i="20"/>
  <c r="O56" i="20" s="1"/>
  <c r="O58" i="20" s="1"/>
  <c r="J55" i="20"/>
  <c r="J56" i="20" s="1"/>
  <c r="J58" i="20" s="1"/>
  <c r="E55" i="20"/>
  <c r="E56" i="20" s="1"/>
  <c r="E58" i="20" s="1"/>
  <c r="K55" i="20"/>
  <c r="K56" i="20" s="1"/>
  <c r="K58" i="20" s="1"/>
  <c r="F55" i="20"/>
  <c r="F56" i="20" s="1"/>
  <c r="F58" i="20" s="1"/>
  <c r="D55" i="20"/>
  <c r="D16" i="2"/>
  <c r="B24" i="20"/>
  <c r="B25" i="20" s="1"/>
  <c r="G10" i="14"/>
  <c r="D44" i="14"/>
  <c r="G44" i="14" s="1"/>
  <c r="E52" i="2"/>
  <c r="D52" i="2"/>
  <c r="F22" i="2"/>
  <c r="AH46" i="9"/>
  <c r="G39" i="2"/>
  <c r="G14" i="2"/>
  <c r="G10" i="2"/>
  <c r="E42" i="14"/>
  <c r="G9" i="14"/>
  <c r="E16" i="2"/>
  <c r="D24" i="21"/>
  <c r="E10" i="13"/>
  <c r="E21" i="14"/>
  <c r="D50" i="14"/>
  <c r="G6" i="14"/>
  <c r="AG46" i="9"/>
  <c r="E50" i="14" s="1"/>
  <c r="C4" i="16"/>
  <c r="M45" i="7"/>
  <c r="F7" i="13" s="1"/>
  <c r="G7" i="13" s="1"/>
  <c r="AR45" i="7"/>
  <c r="E50" i="13" s="1"/>
  <c r="I45" i="7"/>
  <c r="F6" i="13" s="1"/>
  <c r="G6" i="13" s="1"/>
  <c r="Y45" i="7"/>
  <c r="F8" i="13" s="1"/>
  <c r="O45" i="7"/>
  <c r="F9" i="13" s="1"/>
  <c r="G9" i="13" s="1"/>
  <c r="E34" i="13"/>
  <c r="E30" i="13"/>
  <c r="D24" i="2"/>
  <c r="B32" i="20" s="1"/>
  <c r="D13" i="14"/>
  <c r="E13" i="14" s="1"/>
  <c r="D13" i="13"/>
  <c r="E13" i="13" s="1"/>
  <c r="F15" i="2"/>
  <c r="G15" i="2" s="1"/>
  <c r="D20" i="14"/>
  <c r="E20" i="14" s="1"/>
  <c r="E9" i="13"/>
  <c r="G36" i="2"/>
  <c r="G46" i="2"/>
  <c r="G31" i="2"/>
  <c r="G48" i="2"/>
  <c r="G30" i="2"/>
  <c r="D18" i="3"/>
  <c r="G44" i="2"/>
  <c r="G12" i="2"/>
  <c r="G43" i="2"/>
  <c r="G40" i="2"/>
  <c r="G9" i="2"/>
  <c r="G13" i="2"/>
  <c r="G41" i="2"/>
  <c r="G37" i="2"/>
  <c r="G6" i="2"/>
  <c r="G42" i="2"/>
  <c r="G8" i="2"/>
  <c r="G49" i="2"/>
  <c r="E32" i="13"/>
  <c r="E28" i="13"/>
  <c r="G50" i="2"/>
  <c r="G22" i="2"/>
  <c r="G11" i="2"/>
  <c r="E18" i="14"/>
  <c r="E6" i="14"/>
  <c r="E9" i="14"/>
  <c r="E8" i="14"/>
  <c r="E11" i="14"/>
  <c r="E17" i="14"/>
  <c r="E34" i="14"/>
  <c r="E36" i="14"/>
  <c r="E40" i="14"/>
  <c r="E32" i="14"/>
  <c r="G18" i="2"/>
  <c r="E12" i="14"/>
  <c r="E10" i="14"/>
  <c r="E36" i="13"/>
  <c r="E18" i="13"/>
  <c r="D111" i="2"/>
  <c r="D23" i="3"/>
  <c r="E86" i="2"/>
  <c r="D22" i="3"/>
  <c r="F34" i="2"/>
  <c r="G34" i="2" s="1"/>
  <c r="AC45" i="7"/>
  <c r="F12" i="13" s="1"/>
  <c r="G12" i="13" s="1"/>
  <c r="AE45" i="7"/>
  <c r="F13" i="13" s="1"/>
  <c r="E38" i="14"/>
  <c r="E30" i="14"/>
  <c r="E23" i="14"/>
  <c r="E15" i="14"/>
  <c r="E7" i="14"/>
  <c r="E12" i="13"/>
  <c r="E16" i="13"/>
  <c r="E27" i="13"/>
  <c r="E39" i="13"/>
  <c r="E41" i="13"/>
  <c r="E43" i="13"/>
  <c r="E31" i="13"/>
  <c r="E33" i="13"/>
  <c r="E35" i="13"/>
  <c r="E37" i="13"/>
  <c r="E40" i="13"/>
  <c r="E38" i="13"/>
  <c r="E17" i="13"/>
  <c r="Q45" i="7"/>
  <c r="F10" i="13" s="1"/>
  <c r="U45" i="7"/>
  <c r="E42" i="13"/>
  <c r="E26" i="13"/>
  <c r="W45" i="7"/>
  <c r="F25" i="13" s="1"/>
  <c r="F4" i="15"/>
  <c r="E25" i="13"/>
  <c r="E15" i="13"/>
  <c r="G17" i="13"/>
  <c r="G15" i="13"/>
  <c r="E8" i="13"/>
  <c r="G10" i="13"/>
  <c r="F51" i="2"/>
  <c r="G51" i="2" s="1"/>
  <c r="D50" i="13"/>
  <c r="G12" i="14"/>
  <c r="D44" i="13"/>
  <c r="E44" i="13" s="1"/>
  <c r="E6" i="13"/>
  <c r="Q12" i="21"/>
  <c r="D25" i="21"/>
  <c r="Q56" i="21"/>
  <c r="Q58" i="21" s="1"/>
  <c r="Q59" i="21" s="1"/>
  <c r="Q13" i="21"/>
  <c r="N44" i="12"/>
  <c r="N44" i="11"/>
  <c r="E43" i="12"/>
  <c r="J43" i="11"/>
  <c r="K43" i="11" s="1"/>
  <c r="M43" i="15" s="1"/>
  <c r="J42" i="12"/>
  <c r="K42" i="12" s="1"/>
  <c r="L42" i="16" s="1"/>
  <c r="C7" i="15"/>
  <c r="C5" i="15"/>
  <c r="G45" i="7"/>
  <c r="F20" i="13" s="1"/>
  <c r="C4" i="15"/>
  <c r="C8" i="15"/>
  <c r="C6" i="15"/>
  <c r="D46" i="9"/>
  <c r="F46" i="9"/>
  <c r="F20" i="14" s="1"/>
  <c r="E41" i="14"/>
  <c r="E37" i="14"/>
  <c r="E33" i="14"/>
  <c r="E28" i="14"/>
  <c r="E25" i="14"/>
  <c r="E16" i="14"/>
  <c r="E23" i="13"/>
  <c r="E21" i="13"/>
  <c r="E11" i="13"/>
  <c r="E7" i="13"/>
  <c r="M45" i="10"/>
  <c r="E43" i="14"/>
  <c r="E39" i="14"/>
  <c r="E35" i="14"/>
  <c r="E31" i="14"/>
  <c r="E26" i="14"/>
  <c r="E22" i="14"/>
  <c r="E22" i="13"/>
  <c r="L29" i="15"/>
  <c r="J43" i="12"/>
  <c r="K43" i="16"/>
  <c r="L21" i="15"/>
  <c r="F42" i="12"/>
  <c r="J41" i="12" l="1"/>
  <c r="K41" i="12" s="1"/>
  <c r="L41" i="16" s="1"/>
  <c r="F40" i="12"/>
  <c r="J40" i="12"/>
  <c r="K40" i="12" s="1"/>
  <c r="L40" i="16" s="1"/>
  <c r="F42" i="11"/>
  <c r="B41" i="11"/>
  <c r="C41" i="11"/>
  <c r="D41" i="11" s="1"/>
  <c r="J41" i="11" s="1"/>
  <c r="K41" i="11" s="1"/>
  <c r="M41" i="15" s="1"/>
  <c r="H41" i="11"/>
  <c r="L41" i="15" s="1"/>
  <c r="E41" i="11"/>
  <c r="B38" i="12"/>
  <c r="C38" i="12"/>
  <c r="H38" i="12"/>
  <c r="I38" i="12"/>
  <c r="E41" i="12"/>
  <c r="B39" i="12"/>
  <c r="C39" i="12"/>
  <c r="H39" i="12"/>
  <c r="I39" i="12"/>
  <c r="D113" i="2"/>
  <c r="B56" i="20"/>
  <c r="B58" i="20" s="1"/>
  <c r="P55" i="20"/>
  <c r="P56" i="20" s="1"/>
  <c r="P58" i="20" s="1"/>
  <c r="D56" i="20"/>
  <c r="D58" i="20" s="1"/>
  <c r="D59" i="20" s="1"/>
  <c r="E5" i="20" s="1"/>
  <c r="E13" i="20" s="1"/>
  <c r="E59" i="20" s="1"/>
  <c r="F5" i="20" s="1"/>
  <c r="F13" i="20" s="1"/>
  <c r="F59" i="20" s="1"/>
  <c r="G5" i="20" s="1"/>
  <c r="G13" i="20" s="1"/>
  <c r="G59" i="20" s="1"/>
  <c r="H5" i="20" s="1"/>
  <c r="H13" i="20" s="1"/>
  <c r="H59" i="20" s="1"/>
  <c r="I5" i="20" s="1"/>
  <c r="I13" i="20" s="1"/>
  <c r="I59" i="20" s="1"/>
  <c r="J5" i="20" s="1"/>
  <c r="J13" i="20" s="1"/>
  <c r="J59" i="20" s="1"/>
  <c r="K5" i="20" s="1"/>
  <c r="K13" i="20" s="1"/>
  <c r="K59" i="20" s="1"/>
  <c r="L5" i="20" s="1"/>
  <c r="L13" i="20" s="1"/>
  <c r="L59" i="20" s="1"/>
  <c r="M5" i="20" s="1"/>
  <c r="M13" i="20" s="1"/>
  <c r="M59" i="20" s="1"/>
  <c r="N5" i="20" s="1"/>
  <c r="N13" i="20" s="1"/>
  <c r="N59" i="20" s="1"/>
  <c r="O5" i="20" s="1"/>
  <c r="O13" i="20" s="1"/>
  <c r="O59" i="20" s="1"/>
  <c r="P59" i="20" s="1"/>
  <c r="E44" i="14"/>
  <c r="E53" i="2"/>
  <c r="E54" i="2" s="1"/>
  <c r="D20" i="13"/>
  <c r="G20" i="13" s="1"/>
  <c r="D28" i="2"/>
  <c r="D53" i="2" s="1"/>
  <c r="D54" i="2" s="1"/>
  <c r="G8" i="13"/>
  <c r="G13" i="14"/>
  <c r="G13" i="13"/>
  <c r="F52" i="2"/>
  <c r="G50" i="13"/>
  <c r="G44" i="13"/>
  <c r="F24" i="2"/>
  <c r="F28" i="2" s="1"/>
  <c r="G28" i="2" s="1"/>
  <c r="D32" i="21"/>
  <c r="D56" i="21" s="1"/>
  <c r="D58" i="21" s="1"/>
  <c r="D59" i="21" s="1"/>
  <c r="F16" i="2"/>
  <c r="D7" i="3" s="1"/>
  <c r="G20" i="14"/>
  <c r="F11" i="13"/>
  <c r="G11" i="13" s="1"/>
  <c r="G25" i="13"/>
  <c r="E113" i="2"/>
  <c r="D27" i="3"/>
  <c r="D15" i="3"/>
  <c r="D52" i="14"/>
  <c r="E52" i="14" s="1"/>
  <c r="M42" i="12"/>
  <c r="M42" i="16" s="1"/>
  <c r="M43" i="11"/>
  <c r="N43" i="15" s="1"/>
  <c r="M42" i="15"/>
  <c r="N42" i="15"/>
  <c r="O42" i="11"/>
  <c r="P42" i="11" s="1"/>
  <c r="K43" i="12"/>
  <c r="L43" i="16" s="1"/>
  <c r="M40" i="12" l="1"/>
  <c r="M40" i="16" s="1"/>
  <c r="M41" i="11"/>
  <c r="O41" i="11" s="1"/>
  <c r="P41" i="11" s="1"/>
  <c r="K39" i="16"/>
  <c r="J39" i="12"/>
  <c r="E39" i="12"/>
  <c r="B37" i="12"/>
  <c r="C37" i="12"/>
  <c r="H37" i="12"/>
  <c r="I37" i="12"/>
  <c r="F39" i="12"/>
  <c r="K38" i="16"/>
  <c r="J38" i="12"/>
  <c r="B36" i="12"/>
  <c r="C36" i="12"/>
  <c r="H36" i="12"/>
  <c r="I36" i="12"/>
  <c r="E38" i="12"/>
  <c r="F38" i="12"/>
  <c r="F41" i="11"/>
  <c r="B40" i="11"/>
  <c r="C40" i="11"/>
  <c r="D40" i="11" s="1"/>
  <c r="J40" i="11" s="1"/>
  <c r="K40" i="11" s="1"/>
  <c r="H40" i="11"/>
  <c r="L40" i="15" s="1"/>
  <c r="E40" i="11"/>
  <c r="F45" i="13"/>
  <c r="F56" i="13" s="1"/>
  <c r="D52" i="13"/>
  <c r="E52" i="13" s="1"/>
  <c r="E20" i="13"/>
  <c r="G45" i="14"/>
  <c r="G51" i="14" s="1"/>
  <c r="G52" i="2"/>
  <c r="G45" i="13"/>
  <c r="G51" i="13" s="1"/>
  <c r="G24" i="2"/>
  <c r="F53" i="2"/>
  <c r="F54" i="2" s="1"/>
  <c r="D9" i="3" s="1"/>
  <c r="G16" i="2"/>
  <c r="D28" i="3"/>
  <c r="D29" i="3"/>
  <c r="D31" i="3"/>
  <c r="O43" i="11"/>
  <c r="P43" i="11" s="1"/>
  <c r="S43" i="11" s="1"/>
  <c r="O42" i="12"/>
  <c r="P42" i="12" s="1"/>
  <c r="R42" i="12" s="1"/>
  <c r="O42" i="16" s="1"/>
  <c r="M43" i="12"/>
  <c r="M43" i="16" s="1"/>
  <c r="S42" i="11"/>
  <c r="R42" i="11"/>
  <c r="P42" i="15" s="1"/>
  <c r="M41" i="12"/>
  <c r="N41" i="15" l="1"/>
  <c r="O40" i="12"/>
  <c r="P40" i="12" s="1"/>
  <c r="S40" i="12" s="1"/>
  <c r="M40" i="11"/>
  <c r="M40" i="15"/>
  <c r="F40" i="11"/>
  <c r="B39" i="11"/>
  <c r="C39" i="11"/>
  <c r="D39" i="11" s="1"/>
  <c r="J39" i="11" s="1"/>
  <c r="K39" i="11" s="1"/>
  <c r="H39" i="11"/>
  <c r="L39" i="15" s="1"/>
  <c r="E39" i="11"/>
  <c r="K36" i="16"/>
  <c r="J36" i="12"/>
  <c r="E36" i="12"/>
  <c r="B34" i="12"/>
  <c r="C34" i="12"/>
  <c r="H34" i="12"/>
  <c r="I34" i="12"/>
  <c r="F36" i="12"/>
  <c r="K38" i="12"/>
  <c r="L38" i="16" s="1"/>
  <c r="K37" i="16"/>
  <c r="J37" i="12"/>
  <c r="F37" i="12"/>
  <c r="B35" i="12"/>
  <c r="C35" i="12"/>
  <c r="H35" i="12"/>
  <c r="I35" i="12"/>
  <c r="E37" i="12"/>
  <c r="K39" i="12"/>
  <c r="L39" i="16" s="1"/>
  <c r="D8" i="3"/>
  <c r="D10" i="3"/>
  <c r="L16" i="15"/>
  <c r="L13" i="15"/>
  <c r="L14" i="15"/>
  <c r="D6" i="3"/>
  <c r="G53" i="2"/>
  <c r="G54" i="2"/>
  <c r="D30" i="3"/>
  <c r="D14" i="3"/>
  <c r="R43" i="11"/>
  <c r="P43" i="15" s="1"/>
  <c r="S42" i="12"/>
  <c r="O43" i="12"/>
  <c r="P43" i="12" s="1"/>
  <c r="R43" i="12" s="1"/>
  <c r="O43" i="16" s="1"/>
  <c r="S41" i="11"/>
  <c r="R41" i="11"/>
  <c r="P41" i="15" s="1"/>
  <c r="O41" i="12"/>
  <c r="P41" i="12" s="1"/>
  <c r="M41" i="16"/>
  <c r="R40" i="12" l="1"/>
  <c r="O40" i="16" s="1"/>
  <c r="M39" i="12"/>
  <c r="M39" i="16" s="1"/>
  <c r="M38" i="12"/>
  <c r="M38" i="16" s="1"/>
  <c r="K35" i="16"/>
  <c r="J35" i="12"/>
  <c r="B33" i="12"/>
  <c r="C33" i="12"/>
  <c r="H33" i="12"/>
  <c r="I33" i="12"/>
  <c r="E35" i="12"/>
  <c r="F35" i="12"/>
  <c r="K37" i="12"/>
  <c r="L37" i="16" s="1"/>
  <c r="J34" i="12"/>
  <c r="K34" i="16"/>
  <c r="F34" i="12"/>
  <c r="B32" i="12"/>
  <c r="C32" i="12"/>
  <c r="H32" i="12"/>
  <c r="I32" i="12"/>
  <c r="E34" i="12"/>
  <c r="K36" i="12"/>
  <c r="L36" i="16" s="1"/>
  <c r="M39" i="15"/>
  <c r="M39" i="11"/>
  <c r="F39" i="11"/>
  <c r="B38" i="11"/>
  <c r="C38" i="11"/>
  <c r="D38" i="11" s="1"/>
  <c r="J38" i="11" s="1"/>
  <c r="K38" i="11" s="1"/>
  <c r="H38" i="11"/>
  <c r="L38" i="15" s="1"/>
  <c r="E38" i="11"/>
  <c r="O40" i="11"/>
  <c r="P40" i="11" s="1"/>
  <c r="N40" i="15"/>
  <c r="L15" i="15"/>
  <c r="S43" i="12"/>
  <c r="S41" i="12"/>
  <c r="R41" i="12"/>
  <c r="O41" i="16" s="1"/>
  <c r="O38" i="12" l="1"/>
  <c r="P38" i="12" s="1"/>
  <c r="S38" i="12" s="1"/>
  <c r="M37" i="12"/>
  <c r="M37" i="16" s="1"/>
  <c r="O39" i="12"/>
  <c r="P39" i="12" s="1"/>
  <c r="R39" i="12" s="1"/>
  <c r="O39" i="16" s="1"/>
  <c r="M36" i="12"/>
  <c r="M36" i="16" s="1"/>
  <c r="R40" i="11"/>
  <c r="P40" i="15" s="1"/>
  <c r="S40" i="11"/>
  <c r="M38" i="15"/>
  <c r="M38" i="11"/>
  <c r="F38" i="11"/>
  <c r="B37" i="11"/>
  <c r="C37" i="11"/>
  <c r="D37" i="11" s="1"/>
  <c r="J37" i="11" s="1"/>
  <c r="K37" i="11" s="1"/>
  <c r="H37" i="11"/>
  <c r="L37" i="15" s="1"/>
  <c r="E37" i="11"/>
  <c r="N39" i="15"/>
  <c r="O39" i="11"/>
  <c r="P39" i="11" s="1"/>
  <c r="J32" i="12"/>
  <c r="K32" i="16"/>
  <c r="E32" i="12"/>
  <c r="B30" i="12"/>
  <c r="C30" i="12"/>
  <c r="H30" i="12"/>
  <c r="I30" i="12"/>
  <c r="F32" i="12"/>
  <c r="K34" i="12"/>
  <c r="L34" i="16" s="1"/>
  <c r="K33" i="16"/>
  <c r="J33" i="12"/>
  <c r="F33" i="12"/>
  <c r="B31" i="12"/>
  <c r="C31" i="12"/>
  <c r="H31" i="12"/>
  <c r="I31" i="12"/>
  <c r="E33" i="12"/>
  <c r="K35" i="12"/>
  <c r="L35" i="16" s="1"/>
  <c r="R38" i="12" l="1"/>
  <c r="O38" i="16" s="1"/>
  <c r="O37" i="12"/>
  <c r="P37" i="12" s="1"/>
  <c r="R37" i="12" s="1"/>
  <c r="O37" i="16" s="1"/>
  <c r="S39" i="12"/>
  <c r="M35" i="12"/>
  <c r="O35" i="12" s="1"/>
  <c r="P35" i="12" s="1"/>
  <c r="O36" i="12"/>
  <c r="P36" i="12" s="1"/>
  <c r="R36" i="12" s="1"/>
  <c r="O36" i="16" s="1"/>
  <c r="M34" i="12"/>
  <c r="O34" i="12" s="1"/>
  <c r="P34" i="12" s="1"/>
  <c r="K31" i="16"/>
  <c r="J31" i="12"/>
  <c r="E31" i="12"/>
  <c r="B29" i="12"/>
  <c r="C29" i="12"/>
  <c r="H29" i="12"/>
  <c r="I29" i="12"/>
  <c r="F31" i="12"/>
  <c r="K33" i="12"/>
  <c r="L33" i="16" s="1"/>
  <c r="K30" i="16"/>
  <c r="J30" i="12"/>
  <c r="F30" i="12"/>
  <c r="B28" i="12"/>
  <c r="C28" i="12"/>
  <c r="H28" i="12"/>
  <c r="I28" i="12"/>
  <c r="E30" i="12"/>
  <c r="K32" i="12"/>
  <c r="L32" i="16" s="1"/>
  <c r="R39" i="11"/>
  <c r="P39" i="15" s="1"/>
  <c r="S39" i="11"/>
  <c r="M37" i="11"/>
  <c r="M37" i="15"/>
  <c r="F37" i="11"/>
  <c r="B36" i="11"/>
  <c r="C36" i="11"/>
  <c r="D36" i="11" s="1"/>
  <c r="J36" i="11" s="1"/>
  <c r="K36" i="11" s="1"/>
  <c r="H36" i="11"/>
  <c r="L36" i="15" s="1"/>
  <c r="E36" i="11"/>
  <c r="O38" i="11"/>
  <c r="P38" i="11" s="1"/>
  <c r="N38" i="15"/>
  <c r="S37" i="12" l="1"/>
  <c r="S36" i="12"/>
  <c r="M34" i="16"/>
  <c r="M33" i="12"/>
  <c r="M33" i="16" s="1"/>
  <c r="M35" i="16"/>
  <c r="M32" i="12"/>
  <c r="O32" i="12" s="1"/>
  <c r="P32" i="12" s="1"/>
  <c r="R38" i="11"/>
  <c r="P38" i="15" s="1"/>
  <c r="S38" i="11"/>
  <c r="M36" i="11"/>
  <c r="M36" i="15"/>
  <c r="F36" i="11"/>
  <c r="B35" i="11"/>
  <c r="C35" i="11"/>
  <c r="D35" i="11" s="1"/>
  <c r="J35" i="11" s="1"/>
  <c r="K35" i="11" s="1"/>
  <c r="H35" i="11"/>
  <c r="L35" i="15" s="1"/>
  <c r="E35" i="11"/>
  <c r="O37" i="11"/>
  <c r="P37" i="11" s="1"/>
  <c r="N37" i="15"/>
  <c r="J28" i="12"/>
  <c r="K28" i="16"/>
  <c r="E28" i="12"/>
  <c r="B26" i="12"/>
  <c r="C26" i="12"/>
  <c r="H26" i="12"/>
  <c r="I26" i="12"/>
  <c r="F28" i="12"/>
  <c r="K30" i="12"/>
  <c r="L30" i="16" s="1"/>
  <c r="S34" i="12"/>
  <c r="R34" i="12"/>
  <c r="O34" i="16" s="1"/>
  <c r="K29" i="16"/>
  <c r="J29" i="12"/>
  <c r="E29" i="12"/>
  <c r="B27" i="12"/>
  <c r="C27" i="12"/>
  <c r="H27" i="12"/>
  <c r="I27" i="12"/>
  <c r="F29" i="12"/>
  <c r="K31" i="12"/>
  <c r="L31" i="16" s="1"/>
  <c r="R35" i="12"/>
  <c r="O35" i="16" s="1"/>
  <c r="S35" i="12"/>
  <c r="M32" i="16" l="1"/>
  <c r="O33" i="12"/>
  <c r="P33" i="12" s="1"/>
  <c r="S33" i="12" s="1"/>
  <c r="M31" i="12"/>
  <c r="O31" i="12" s="1"/>
  <c r="P31" i="12" s="1"/>
  <c r="M30" i="12"/>
  <c r="O30" i="12" s="1"/>
  <c r="P30" i="12" s="1"/>
  <c r="K27" i="16"/>
  <c r="J27" i="12"/>
  <c r="E27" i="12"/>
  <c r="B25" i="12"/>
  <c r="C25" i="12"/>
  <c r="H25" i="12"/>
  <c r="I25" i="12"/>
  <c r="F27" i="12"/>
  <c r="K29" i="12"/>
  <c r="L29" i="16" s="1"/>
  <c r="K26" i="16"/>
  <c r="J26" i="12"/>
  <c r="E26" i="12"/>
  <c r="B24" i="12"/>
  <c r="C24" i="12"/>
  <c r="H24" i="12"/>
  <c r="I24" i="12"/>
  <c r="F26" i="12"/>
  <c r="K28" i="12"/>
  <c r="L28" i="16" s="1"/>
  <c r="S32" i="12"/>
  <c r="R32" i="12"/>
  <c r="O32" i="16" s="1"/>
  <c r="S37" i="11"/>
  <c r="R37" i="11"/>
  <c r="P37" i="15" s="1"/>
  <c r="M35" i="15"/>
  <c r="M35" i="11"/>
  <c r="F35" i="11"/>
  <c r="B34" i="11"/>
  <c r="C34" i="11"/>
  <c r="D34" i="11" s="1"/>
  <c r="J34" i="11" s="1"/>
  <c r="K34" i="11" s="1"/>
  <c r="H34" i="11"/>
  <c r="L34" i="15" s="1"/>
  <c r="E34" i="11"/>
  <c r="N36" i="15"/>
  <c r="O36" i="11"/>
  <c r="P36" i="11" s="1"/>
  <c r="M30" i="16" l="1"/>
  <c r="R33" i="12"/>
  <c r="O33" i="16" s="1"/>
  <c r="M31" i="16"/>
  <c r="M29" i="12"/>
  <c r="M29" i="16" s="1"/>
  <c r="M28" i="12"/>
  <c r="M28" i="16" s="1"/>
  <c r="R36" i="11"/>
  <c r="P36" i="15" s="1"/>
  <c r="S36" i="11"/>
  <c r="M34" i="15"/>
  <c r="M34" i="11"/>
  <c r="F34" i="11"/>
  <c r="B33" i="11"/>
  <c r="C33" i="11"/>
  <c r="D33" i="11" s="1"/>
  <c r="J33" i="11" s="1"/>
  <c r="K33" i="11" s="1"/>
  <c r="H33" i="11"/>
  <c r="L33" i="15" s="1"/>
  <c r="E33" i="11"/>
  <c r="O35" i="11"/>
  <c r="P35" i="11" s="1"/>
  <c r="N35" i="15"/>
  <c r="K24" i="16"/>
  <c r="J24" i="12"/>
  <c r="F24" i="12"/>
  <c r="B22" i="12"/>
  <c r="C22" i="12"/>
  <c r="H22" i="12"/>
  <c r="I22" i="12"/>
  <c r="E24" i="12"/>
  <c r="K26" i="12"/>
  <c r="L26" i="16" s="1"/>
  <c r="S30" i="12"/>
  <c r="R30" i="12"/>
  <c r="O30" i="16" s="1"/>
  <c r="O29" i="12"/>
  <c r="P29" i="12" s="1"/>
  <c r="K25" i="16"/>
  <c r="J25" i="12"/>
  <c r="E25" i="12"/>
  <c r="B23" i="12"/>
  <c r="C23" i="12"/>
  <c r="H23" i="12"/>
  <c r="I23" i="12"/>
  <c r="F25" i="12"/>
  <c r="K27" i="12"/>
  <c r="L27" i="16" s="1"/>
  <c r="R31" i="12"/>
  <c r="O31" i="16" s="1"/>
  <c r="S31" i="12"/>
  <c r="O28" i="12" l="1"/>
  <c r="P28" i="12" s="1"/>
  <c r="S28" i="12" s="1"/>
  <c r="M27" i="12"/>
  <c r="M27" i="16" s="1"/>
  <c r="M26" i="12"/>
  <c r="M26" i="16" s="1"/>
  <c r="K23" i="16"/>
  <c r="J23" i="12"/>
  <c r="E23" i="12"/>
  <c r="B21" i="12"/>
  <c r="C21" i="12"/>
  <c r="H21" i="12"/>
  <c r="I21" i="12"/>
  <c r="F23" i="12"/>
  <c r="K25" i="12"/>
  <c r="L25" i="16" s="1"/>
  <c r="S29" i="12"/>
  <c r="R29" i="12"/>
  <c r="O29" i="16" s="1"/>
  <c r="J22" i="12"/>
  <c r="K22" i="16"/>
  <c r="E22" i="12"/>
  <c r="B20" i="12"/>
  <c r="C20" i="12"/>
  <c r="H20" i="12"/>
  <c r="I20" i="12"/>
  <c r="F22" i="12"/>
  <c r="K24" i="12"/>
  <c r="L24" i="16" s="1"/>
  <c r="S35" i="11"/>
  <c r="R35" i="11"/>
  <c r="P35" i="15" s="1"/>
  <c r="M33" i="15"/>
  <c r="M33" i="11"/>
  <c r="F33" i="11"/>
  <c r="B32" i="11"/>
  <c r="C32" i="11"/>
  <c r="D32" i="11" s="1"/>
  <c r="J32" i="11" s="1"/>
  <c r="K32" i="11" s="1"/>
  <c r="H32" i="11"/>
  <c r="L32" i="15" s="1"/>
  <c r="E32" i="11"/>
  <c r="O34" i="11"/>
  <c r="P34" i="11" s="1"/>
  <c r="N34" i="15"/>
  <c r="R28" i="12" l="1"/>
  <c r="O28" i="16" s="1"/>
  <c r="O27" i="12"/>
  <c r="P27" i="12" s="1"/>
  <c r="R27" i="12" s="1"/>
  <c r="O27" i="16" s="1"/>
  <c r="O26" i="12"/>
  <c r="P26" i="12" s="1"/>
  <c r="S26" i="12" s="1"/>
  <c r="M25" i="12"/>
  <c r="M25" i="16" s="1"/>
  <c r="M24" i="12"/>
  <c r="O24" i="12" s="1"/>
  <c r="P24" i="12" s="1"/>
  <c r="S34" i="11"/>
  <c r="R34" i="11"/>
  <c r="P34" i="15" s="1"/>
  <c r="M32" i="11"/>
  <c r="M32" i="15"/>
  <c r="F32" i="11"/>
  <c r="B31" i="11"/>
  <c r="C31" i="11"/>
  <c r="D31" i="11" s="1"/>
  <c r="J31" i="11" s="1"/>
  <c r="K31" i="11" s="1"/>
  <c r="H31" i="11"/>
  <c r="L31" i="15" s="1"/>
  <c r="E31" i="11"/>
  <c r="O33" i="11"/>
  <c r="P33" i="11" s="1"/>
  <c r="N33" i="15"/>
  <c r="K20" i="16"/>
  <c r="J20" i="12"/>
  <c r="E20" i="12"/>
  <c r="B18" i="12"/>
  <c r="C18" i="12"/>
  <c r="H18" i="12"/>
  <c r="I18" i="12"/>
  <c r="F20" i="12"/>
  <c r="K22" i="12"/>
  <c r="L22" i="16" s="1"/>
  <c r="K21" i="16"/>
  <c r="J21" i="12"/>
  <c r="E21" i="12"/>
  <c r="B19" i="12"/>
  <c r="C19" i="12"/>
  <c r="H19" i="12"/>
  <c r="I19" i="12"/>
  <c r="F21" i="12"/>
  <c r="K23" i="12"/>
  <c r="L23" i="16" s="1"/>
  <c r="R26" i="12" l="1"/>
  <c r="O26" i="16" s="1"/>
  <c r="S27" i="12"/>
  <c r="M24" i="16"/>
  <c r="O25" i="12"/>
  <c r="P25" i="12" s="1"/>
  <c r="S25" i="12" s="1"/>
  <c r="M23" i="12"/>
  <c r="M23" i="16" s="1"/>
  <c r="M22" i="12"/>
  <c r="O22" i="12" s="1"/>
  <c r="P22" i="12" s="1"/>
  <c r="K19" i="16"/>
  <c r="J19" i="12"/>
  <c r="E19" i="12"/>
  <c r="B17" i="12"/>
  <c r="C17" i="12"/>
  <c r="H17" i="12"/>
  <c r="I17" i="12"/>
  <c r="F19" i="12"/>
  <c r="K21" i="12"/>
  <c r="L21" i="16" s="1"/>
  <c r="K18" i="16"/>
  <c r="J18" i="12"/>
  <c r="E18" i="12"/>
  <c r="B16" i="12"/>
  <c r="C16" i="12"/>
  <c r="H16" i="12"/>
  <c r="I16" i="12"/>
  <c r="F18" i="12"/>
  <c r="K20" i="12"/>
  <c r="L20" i="16" s="1"/>
  <c r="S24" i="12"/>
  <c r="R24" i="12"/>
  <c r="O24" i="16" s="1"/>
  <c r="R33" i="11"/>
  <c r="P33" i="15" s="1"/>
  <c r="S33" i="11"/>
  <c r="M31" i="11"/>
  <c r="M31" i="15"/>
  <c r="F31" i="11"/>
  <c r="B30" i="11"/>
  <c r="C30" i="11"/>
  <c r="D30" i="11" s="1"/>
  <c r="J30" i="11" s="1"/>
  <c r="K30" i="11" s="1"/>
  <c r="H30" i="11"/>
  <c r="L30" i="15" s="1"/>
  <c r="E30" i="11"/>
  <c r="O32" i="11"/>
  <c r="P32" i="11" s="1"/>
  <c r="N32" i="15"/>
  <c r="R25" i="12" l="1"/>
  <c r="O25" i="16" s="1"/>
  <c r="M22" i="16"/>
  <c r="O23" i="12"/>
  <c r="P23" i="12" s="1"/>
  <c r="R23" i="12" s="1"/>
  <c r="O23" i="16" s="1"/>
  <c r="M21" i="12"/>
  <c r="M21" i="16" s="1"/>
  <c r="M20" i="12"/>
  <c r="M20" i="16" s="1"/>
  <c r="R32" i="11"/>
  <c r="P32" i="15" s="1"/>
  <c r="S32" i="11"/>
  <c r="M30" i="15"/>
  <c r="M30" i="11"/>
  <c r="F30" i="11"/>
  <c r="B29" i="11"/>
  <c r="C29" i="11"/>
  <c r="D29" i="11" s="1"/>
  <c r="J29" i="11" s="1"/>
  <c r="K29" i="11" s="1"/>
  <c r="H29" i="11"/>
  <c r="E29" i="11"/>
  <c r="O31" i="11"/>
  <c r="P31" i="11" s="1"/>
  <c r="N31" i="15"/>
  <c r="K16" i="16"/>
  <c r="J16" i="12"/>
  <c r="E16" i="12"/>
  <c r="B14" i="12"/>
  <c r="C14" i="12"/>
  <c r="H14" i="12"/>
  <c r="I14" i="12"/>
  <c r="F16" i="12"/>
  <c r="K18" i="12"/>
  <c r="L18" i="16" s="1"/>
  <c r="S22" i="12"/>
  <c r="R22" i="12"/>
  <c r="O22" i="16" s="1"/>
  <c r="O21" i="12"/>
  <c r="P21" i="12" s="1"/>
  <c r="K17" i="16"/>
  <c r="J17" i="12"/>
  <c r="E17" i="12"/>
  <c r="B15" i="12"/>
  <c r="C15" i="12"/>
  <c r="H15" i="12"/>
  <c r="I15" i="12"/>
  <c r="F17" i="12"/>
  <c r="K19" i="12"/>
  <c r="L19" i="16" s="1"/>
  <c r="S23" i="12"/>
  <c r="O20" i="12" l="1"/>
  <c r="P20" i="12" s="1"/>
  <c r="R20" i="12" s="1"/>
  <c r="O20" i="16" s="1"/>
  <c r="M19" i="12"/>
  <c r="M19" i="16" s="1"/>
  <c r="M18" i="12"/>
  <c r="M18" i="16" s="1"/>
  <c r="K15" i="16"/>
  <c r="J15" i="12"/>
  <c r="F15" i="12"/>
  <c r="B13" i="12"/>
  <c r="C13" i="12"/>
  <c r="H13" i="12"/>
  <c r="I13" i="12"/>
  <c r="E15" i="12"/>
  <c r="K17" i="12"/>
  <c r="L17" i="16" s="1"/>
  <c r="R21" i="12"/>
  <c r="O21" i="16" s="1"/>
  <c r="S21" i="12"/>
  <c r="J14" i="12"/>
  <c r="K14" i="16"/>
  <c r="E14" i="12"/>
  <c r="B12" i="12"/>
  <c r="C12" i="12"/>
  <c r="H12" i="12"/>
  <c r="I12" i="12"/>
  <c r="F14" i="12"/>
  <c r="K16" i="12"/>
  <c r="L16" i="16" s="1"/>
  <c r="S31" i="11"/>
  <c r="R31" i="11"/>
  <c r="P31" i="15" s="1"/>
  <c r="M29" i="15"/>
  <c r="M29" i="11"/>
  <c r="F29" i="11"/>
  <c r="B28" i="11"/>
  <c r="C28" i="11"/>
  <c r="D28" i="11" s="1"/>
  <c r="J28" i="11" s="1"/>
  <c r="K28" i="11" s="1"/>
  <c r="H28" i="11"/>
  <c r="L28" i="15" s="1"/>
  <c r="E28" i="11"/>
  <c r="N30" i="15"/>
  <c r="O30" i="11"/>
  <c r="P30" i="11" s="1"/>
  <c r="O19" i="12" l="1"/>
  <c r="P19" i="12" s="1"/>
  <c r="S19" i="12" s="1"/>
  <c r="S20" i="12"/>
  <c r="O18" i="12"/>
  <c r="P18" i="12" s="1"/>
  <c r="R18" i="12" s="1"/>
  <c r="O18" i="16" s="1"/>
  <c r="M17" i="12"/>
  <c r="O17" i="12" s="1"/>
  <c r="P17" i="12" s="1"/>
  <c r="M16" i="12"/>
  <c r="M16" i="16" s="1"/>
  <c r="R30" i="11"/>
  <c r="P30" i="15" s="1"/>
  <c r="S30" i="11"/>
  <c r="M28" i="11"/>
  <c r="M28" i="15"/>
  <c r="F28" i="11"/>
  <c r="B27" i="11"/>
  <c r="C27" i="11"/>
  <c r="D27" i="11" s="1"/>
  <c r="J27" i="11" s="1"/>
  <c r="K27" i="11" s="1"/>
  <c r="H27" i="11"/>
  <c r="L27" i="15" s="1"/>
  <c r="E27" i="11"/>
  <c r="N29" i="15"/>
  <c r="O29" i="11"/>
  <c r="P29" i="11" s="1"/>
  <c r="K12" i="16"/>
  <c r="J12" i="12"/>
  <c r="K12" i="12" s="1"/>
  <c r="F12" i="12"/>
  <c r="B10" i="12"/>
  <c r="C10" i="12"/>
  <c r="H10" i="12"/>
  <c r="I10" i="12"/>
  <c r="E12" i="12"/>
  <c r="K14" i="12"/>
  <c r="L14" i="16" s="1"/>
  <c r="J13" i="12"/>
  <c r="K13" i="16"/>
  <c r="E13" i="12"/>
  <c r="B11" i="12"/>
  <c r="C11" i="12"/>
  <c r="H11" i="12"/>
  <c r="I11" i="12"/>
  <c r="F13" i="12"/>
  <c r="K15" i="12"/>
  <c r="L15" i="16" s="1"/>
  <c r="M17" i="16" l="1"/>
  <c r="S18" i="12"/>
  <c r="R19" i="12"/>
  <c r="O19" i="16" s="1"/>
  <c r="O16" i="12"/>
  <c r="P16" i="12" s="1"/>
  <c r="S16" i="12" s="1"/>
  <c r="M14" i="12"/>
  <c r="M14" i="16" s="1"/>
  <c r="M15" i="12"/>
  <c r="M15" i="16" s="1"/>
  <c r="J11" i="12"/>
  <c r="K11" i="16"/>
  <c r="F11" i="12"/>
  <c r="B9" i="12"/>
  <c r="C9" i="12"/>
  <c r="H9" i="12"/>
  <c r="I9" i="12"/>
  <c r="E11" i="12"/>
  <c r="K13" i="12"/>
  <c r="L13" i="16" s="1"/>
  <c r="R17" i="12"/>
  <c r="O17" i="16" s="1"/>
  <c r="S17" i="12"/>
  <c r="J10" i="12"/>
  <c r="K10" i="16"/>
  <c r="E10" i="12"/>
  <c r="B8" i="12"/>
  <c r="C8" i="12"/>
  <c r="H8" i="12"/>
  <c r="I8" i="12"/>
  <c r="F10" i="12"/>
  <c r="M12" i="12"/>
  <c r="L12" i="16"/>
  <c r="R16" i="12"/>
  <c r="O16" i="16" s="1"/>
  <c r="S29" i="11"/>
  <c r="R29" i="11"/>
  <c r="P29" i="15" s="1"/>
  <c r="M27" i="15"/>
  <c r="M27" i="11"/>
  <c r="F27" i="11"/>
  <c r="B26" i="11"/>
  <c r="C26" i="11"/>
  <c r="D26" i="11" s="1"/>
  <c r="J26" i="11" s="1"/>
  <c r="K26" i="11" s="1"/>
  <c r="H26" i="11"/>
  <c r="L26" i="15" s="1"/>
  <c r="E26" i="11"/>
  <c r="O28" i="11"/>
  <c r="P28" i="11" s="1"/>
  <c r="N28" i="15"/>
  <c r="O14" i="12" l="1"/>
  <c r="P14" i="12" s="1"/>
  <c r="R14" i="12" s="1"/>
  <c r="O14" i="16" s="1"/>
  <c r="O15" i="12"/>
  <c r="P15" i="12" s="1"/>
  <c r="S15" i="12" s="1"/>
  <c r="M13" i="12"/>
  <c r="O13" i="12" s="1"/>
  <c r="P13" i="12" s="1"/>
  <c r="R28" i="11"/>
  <c r="P28" i="15" s="1"/>
  <c r="S28" i="11"/>
  <c r="M26" i="11"/>
  <c r="M26" i="15"/>
  <c r="F26" i="11"/>
  <c r="B25" i="11"/>
  <c r="C25" i="11"/>
  <c r="D25" i="11" s="1"/>
  <c r="J25" i="11" s="1"/>
  <c r="K25" i="11" s="1"/>
  <c r="H25" i="11"/>
  <c r="L25" i="15" s="1"/>
  <c r="E25" i="11"/>
  <c r="N27" i="15"/>
  <c r="O27" i="11"/>
  <c r="P27" i="11" s="1"/>
  <c r="M12" i="16"/>
  <c r="O12" i="12"/>
  <c r="P12" i="12" s="1"/>
  <c r="J8" i="12"/>
  <c r="K8" i="16"/>
  <c r="E8" i="12"/>
  <c r="B6" i="12"/>
  <c r="C6" i="12"/>
  <c r="H6" i="12"/>
  <c r="I6" i="12"/>
  <c r="F8" i="12"/>
  <c r="K10" i="12"/>
  <c r="L10" i="16" s="1"/>
  <c r="K9" i="16"/>
  <c r="J9" i="12"/>
  <c r="F9" i="12"/>
  <c r="B7" i="12"/>
  <c r="C7" i="12"/>
  <c r="H7" i="12"/>
  <c r="I7" i="12"/>
  <c r="E9" i="12"/>
  <c r="K11" i="12"/>
  <c r="L11" i="16" s="1"/>
  <c r="S14" i="12" l="1"/>
  <c r="M13" i="16"/>
  <c r="R15" i="12"/>
  <c r="O15" i="16" s="1"/>
  <c r="M11" i="12"/>
  <c r="M11" i="16" s="1"/>
  <c r="M10" i="12"/>
  <c r="O10" i="12" s="1"/>
  <c r="P10" i="12" s="1"/>
  <c r="K7" i="16"/>
  <c r="J7" i="12"/>
  <c r="E7" i="12"/>
  <c r="B5" i="12"/>
  <c r="C5" i="12"/>
  <c r="H5" i="12"/>
  <c r="I5" i="12"/>
  <c r="F7" i="12"/>
  <c r="K9" i="12"/>
  <c r="L9" i="16" s="1"/>
  <c r="R13" i="12"/>
  <c r="O13" i="16" s="1"/>
  <c r="S13" i="12"/>
  <c r="K6" i="16"/>
  <c r="J6" i="12"/>
  <c r="E6" i="12"/>
  <c r="B4" i="12"/>
  <c r="C4" i="12"/>
  <c r="F6" i="12"/>
  <c r="H4" i="12"/>
  <c r="I4" i="12" s="1"/>
  <c r="K4" i="16" s="1"/>
  <c r="K8" i="12"/>
  <c r="L8" i="16" s="1"/>
  <c r="S12" i="12"/>
  <c r="R12" i="12"/>
  <c r="O12" i="16" s="1"/>
  <c r="S27" i="11"/>
  <c r="R27" i="11"/>
  <c r="P27" i="15" s="1"/>
  <c r="M25" i="15"/>
  <c r="M25" i="11"/>
  <c r="F25" i="11"/>
  <c r="B24" i="11"/>
  <c r="C24" i="11"/>
  <c r="D24" i="11" s="1"/>
  <c r="J24" i="11" s="1"/>
  <c r="K24" i="11" s="1"/>
  <c r="H24" i="11"/>
  <c r="L24" i="15" s="1"/>
  <c r="E24" i="11"/>
  <c r="N26" i="15"/>
  <c r="O26" i="11"/>
  <c r="P26" i="11" s="1"/>
  <c r="O11" i="12" l="1"/>
  <c r="P11" i="12" s="1"/>
  <c r="S11" i="12" s="1"/>
  <c r="M10" i="16"/>
  <c r="M9" i="12"/>
  <c r="O9" i="12" s="1"/>
  <c r="P9" i="12" s="1"/>
  <c r="M8" i="12"/>
  <c r="O8" i="12" s="1"/>
  <c r="P8" i="12" s="1"/>
  <c r="S26" i="11"/>
  <c r="R26" i="11"/>
  <c r="P26" i="15" s="1"/>
  <c r="M24" i="15"/>
  <c r="M24" i="11"/>
  <c r="F24" i="11"/>
  <c r="B23" i="11"/>
  <c r="C23" i="11"/>
  <c r="D23" i="11" s="1"/>
  <c r="J23" i="11" s="1"/>
  <c r="K23" i="11" s="1"/>
  <c r="H23" i="11"/>
  <c r="L23" i="15" s="1"/>
  <c r="E23" i="11"/>
  <c r="N25" i="15"/>
  <c r="O25" i="11"/>
  <c r="P25" i="11" s="1"/>
  <c r="D4" i="12"/>
  <c r="C44" i="12"/>
  <c r="F4" i="12"/>
  <c r="E4" i="12"/>
  <c r="K6" i="12"/>
  <c r="L6" i="16" s="1"/>
  <c r="S10" i="12"/>
  <c r="R10" i="12"/>
  <c r="O10" i="16" s="1"/>
  <c r="K5" i="16"/>
  <c r="J5" i="12"/>
  <c r="E5" i="12"/>
  <c r="F5" i="12"/>
  <c r="K7" i="12"/>
  <c r="L7" i="16" s="1"/>
  <c r="M9" i="16" l="1"/>
  <c r="R11" i="12"/>
  <c r="O11" i="16" s="1"/>
  <c r="M8" i="16"/>
  <c r="M7" i="12"/>
  <c r="O7" i="12" s="1"/>
  <c r="P7" i="12" s="1"/>
  <c r="M6" i="12"/>
  <c r="M6" i="16" s="1"/>
  <c r="K5" i="12"/>
  <c r="L5" i="16" s="1"/>
  <c r="S9" i="12"/>
  <c r="R9" i="12"/>
  <c r="O9" i="16" s="1"/>
  <c r="E44" i="12"/>
  <c r="F44" i="12"/>
  <c r="D44" i="12"/>
  <c r="J4" i="12"/>
  <c r="R8" i="12"/>
  <c r="O8" i="16" s="1"/>
  <c r="S8" i="12"/>
  <c r="R25" i="11"/>
  <c r="P25" i="15" s="1"/>
  <c r="S25" i="11"/>
  <c r="M23" i="11"/>
  <c r="M23" i="15"/>
  <c r="F23" i="11"/>
  <c r="B22" i="11"/>
  <c r="C22" i="11"/>
  <c r="D22" i="11" s="1"/>
  <c r="J22" i="11" s="1"/>
  <c r="K22" i="11" s="1"/>
  <c r="H22" i="11"/>
  <c r="L22" i="15" s="1"/>
  <c r="E22" i="11"/>
  <c r="O24" i="11"/>
  <c r="P24" i="11" s="1"/>
  <c r="N24" i="15"/>
  <c r="M7" i="16" l="1"/>
  <c r="O6" i="12"/>
  <c r="P6" i="12" s="1"/>
  <c r="R6" i="12" s="1"/>
  <c r="O6" i="16" s="1"/>
  <c r="M5" i="12"/>
  <c r="O5" i="12" s="1"/>
  <c r="P5" i="12" s="1"/>
  <c r="S24" i="11"/>
  <c r="R24" i="11"/>
  <c r="P24" i="15" s="1"/>
  <c r="M22" i="11"/>
  <c r="M22" i="15"/>
  <c r="F22" i="11"/>
  <c r="B21" i="11"/>
  <c r="C21" i="11"/>
  <c r="D21" i="11" s="1"/>
  <c r="J21" i="11" s="1"/>
  <c r="K21" i="11" s="1"/>
  <c r="H21" i="11"/>
  <c r="E21" i="11"/>
  <c r="O23" i="11"/>
  <c r="P23" i="11" s="1"/>
  <c r="N23" i="15"/>
  <c r="K4" i="12"/>
  <c r="L4" i="16" s="1"/>
  <c r="R7" i="12"/>
  <c r="O7" i="16" s="1"/>
  <c r="S7" i="12"/>
  <c r="M5" i="16" l="1"/>
  <c r="S6" i="12"/>
  <c r="M4" i="12"/>
  <c r="O4" i="12" s="1"/>
  <c r="S5" i="12"/>
  <c r="R5" i="12"/>
  <c r="O5" i="16" s="1"/>
  <c r="R23" i="11"/>
  <c r="P23" i="15" s="1"/>
  <c r="S23" i="11"/>
  <c r="M21" i="15"/>
  <c r="M21" i="11"/>
  <c r="F21" i="11"/>
  <c r="B20" i="11"/>
  <c r="C20" i="11"/>
  <c r="D20" i="11" s="1"/>
  <c r="J20" i="11" s="1"/>
  <c r="K20" i="11" s="1"/>
  <c r="H20" i="11"/>
  <c r="L20" i="15" s="1"/>
  <c r="E20" i="11"/>
  <c r="N22" i="15"/>
  <c r="O22" i="11"/>
  <c r="P22" i="11" s="1"/>
  <c r="M4" i="16" l="1"/>
  <c r="S22" i="11"/>
  <c r="R22" i="11"/>
  <c r="P22" i="15" s="1"/>
  <c r="M20" i="15"/>
  <c r="M20" i="11"/>
  <c r="F20" i="11"/>
  <c r="B19" i="11"/>
  <c r="C19" i="11"/>
  <c r="D19" i="11" s="1"/>
  <c r="J19" i="11" s="1"/>
  <c r="K19" i="11" s="1"/>
  <c r="H19" i="11"/>
  <c r="L19" i="15" s="1"/>
  <c r="E19" i="11"/>
  <c r="N21" i="15"/>
  <c r="O21" i="11"/>
  <c r="P21" i="11" s="1"/>
  <c r="O44" i="12"/>
  <c r="P4" i="12"/>
  <c r="R4" i="12" l="1"/>
  <c r="O4" i="16" s="1"/>
  <c r="S4" i="12"/>
  <c r="R21" i="11"/>
  <c r="P21" i="15" s="1"/>
  <c r="S21" i="11"/>
  <c r="M19" i="11"/>
  <c r="M19" i="15"/>
  <c r="F19" i="11"/>
  <c r="B18" i="11"/>
  <c r="C18" i="11"/>
  <c r="D18" i="11" s="1"/>
  <c r="J18" i="11" s="1"/>
  <c r="K18" i="11" s="1"/>
  <c r="H18" i="11"/>
  <c r="L18" i="15" s="1"/>
  <c r="E18" i="11"/>
  <c r="N20" i="15"/>
  <c r="O20" i="11"/>
  <c r="P20" i="11" s="1"/>
  <c r="R20" i="11" l="1"/>
  <c r="P20" i="15" s="1"/>
  <c r="S20" i="11"/>
  <c r="M18" i="15"/>
  <c r="M18" i="11"/>
  <c r="F18" i="11"/>
  <c r="B17" i="11"/>
  <c r="C17" i="11"/>
  <c r="D17" i="11" s="1"/>
  <c r="J17" i="11" s="1"/>
  <c r="K17" i="11" s="1"/>
  <c r="H17" i="11"/>
  <c r="L17" i="15" s="1"/>
  <c r="E17" i="11"/>
  <c r="N19" i="15"/>
  <c r="O19" i="11"/>
  <c r="P19" i="11" s="1"/>
  <c r="S19" i="11" l="1"/>
  <c r="R19" i="11"/>
  <c r="P19" i="15" s="1"/>
  <c r="M17" i="11"/>
  <c r="M17" i="15"/>
  <c r="F17" i="11"/>
  <c r="B16" i="11"/>
  <c r="E16" i="11"/>
  <c r="C16" i="11"/>
  <c r="D16" i="11" s="1"/>
  <c r="H16" i="11"/>
  <c r="O18" i="11"/>
  <c r="P18" i="11" s="1"/>
  <c r="N18" i="15"/>
  <c r="J16" i="11" l="1"/>
  <c r="K16" i="11" s="1"/>
  <c r="M16" i="11" s="1"/>
  <c r="R18" i="11"/>
  <c r="P18" i="15" s="1"/>
  <c r="S18" i="11"/>
  <c r="B15" i="11"/>
  <c r="E15" i="11"/>
  <c r="F16" i="11"/>
  <c r="C15" i="11"/>
  <c r="D15" i="11" s="1"/>
  <c r="H15" i="11"/>
  <c r="N17" i="15"/>
  <c r="O17" i="11"/>
  <c r="P17" i="11" s="1"/>
  <c r="M16" i="15" l="1"/>
  <c r="J15" i="11"/>
  <c r="K15" i="11" s="1"/>
  <c r="M15" i="11" s="1"/>
  <c r="S17" i="11"/>
  <c r="R17" i="11"/>
  <c r="P17" i="15" s="1"/>
  <c r="B14" i="11"/>
  <c r="E14" i="11"/>
  <c r="C14" i="11"/>
  <c r="D14" i="11" s="1"/>
  <c r="J14" i="11" s="1"/>
  <c r="K14" i="11" s="1"/>
  <c r="F15" i="11"/>
  <c r="H14" i="11"/>
  <c r="O16" i="11"/>
  <c r="P16" i="11" s="1"/>
  <c r="N16" i="15"/>
  <c r="M15" i="15" l="1"/>
  <c r="R16" i="11"/>
  <c r="P16" i="15" s="1"/>
  <c r="S16" i="11"/>
  <c r="M14" i="11"/>
  <c r="M14" i="15"/>
  <c r="B13" i="11"/>
  <c r="E13" i="11"/>
  <c r="C13" i="11"/>
  <c r="D13" i="11" s="1"/>
  <c r="F14" i="11"/>
  <c r="H13" i="11"/>
  <c r="N15" i="15"/>
  <c r="O15" i="11"/>
  <c r="P15" i="11" s="1"/>
  <c r="J13" i="11" l="1"/>
  <c r="K13" i="11" s="1"/>
  <c r="M13" i="11" s="1"/>
  <c r="S15" i="11"/>
  <c r="R15" i="11"/>
  <c r="P15" i="15" s="1"/>
  <c r="B12" i="11"/>
  <c r="E12" i="11"/>
  <c r="F13" i="11"/>
  <c r="C12" i="11"/>
  <c r="D12" i="11" s="1"/>
  <c r="J12" i="11" s="1"/>
  <c r="K12" i="11" s="1"/>
  <c r="H12" i="11"/>
  <c r="L12" i="15" s="1"/>
  <c r="N14" i="15"/>
  <c r="O14" i="11"/>
  <c r="P14" i="11" s="1"/>
  <c r="M13" i="15" l="1"/>
  <c r="R14" i="11"/>
  <c r="P14" i="15" s="1"/>
  <c r="S14" i="11"/>
  <c r="M12" i="11"/>
  <c r="M12" i="15"/>
  <c r="B11" i="11"/>
  <c r="E11" i="11"/>
  <c r="F12" i="11"/>
  <c r="C11" i="11"/>
  <c r="D11" i="11" s="1"/>
  <c r="J11" i="11" s="1"/>
  <c r="K11" i="11" s="1"/>
  <c r="H11" i="11"/>
  <c r="L11" i="15" s="1"/>
  <c r="O13" i="11"/>
  <c r="P13" i="11" s="1"/>
  <c r="N13" i="15"/>
  <c r="S13" i="11" l="1"/>
  <c r="R13" i="11"/>
  <c r="P13" i="15" s="1"/>
  <c r="M11" i="11"/>
  <c r="M11" i="15"/>
  <c r="B10" i="11"/>
  <c r="C10" i="11"/>
  <c r="D10" i="11" s="1"/>
  <c r="J10" i="11" s="1"/>
  <c r="K10" i="11" s="1"/>
  <c r="H10" i="11"/>
  <c r="L10" i="15" s="1"/>
  <c r="E10" i="11"/>
  <c r="F11" i="11"/>
  <c r="N12" i="15"/>
  <c r="O12" i="11"/>
  <c r="P12" i="11" s="1"/>
  <c r="R12" i="11" l="1"/>
  <c r="P12" i="15" s="1"/>
  <c r="S12" i="11"/>
  <c r="M10" i="11"/>
  <c r="M10" i="15"/>
  <c r="F10" i="11"/>
  <c r="B9" i="11"/>
  <c r="E9" i="11"/>
  <c r="C9" i="11"/>
  <c r="D9" i="11" s="1"/>
  <c r="J9" i="11" s="1"/>
  <c r="K9" i="11" s="1"/>
  <c r="H9" i="11"/>
  <c r="L9" i="15" s="1"/>
  <c r="O11" i="11"/>
  <c r="P11" i="11" s="1"/>
  <c r="N11" i="15"/>
  <c r="S11" i="11" l="1"/>
  <c r="R11" i="11"/>
  <c r="P11" i="15" s="1"/>
  <c r="M9" i="15"/>
  <c r="M9" i="11"/>
  <c r="B8" i="11"/>
  <c r="E8" i="11"/>
  <c r="F9" i="11"/>
  <c r="C8" i="11"/>
  <c r="D8" i="11" s="1"/>
  <c r="H8" i="11"/>
  <c r="I8" i="11" s="1"/>
  <c r="O10" i="11"/>
  <c r="P10" i="11" s="1"/>
  <c r="N10" i="15"/>
  <c r="S10" i="11" l="1"/>
  <c r="R10" i="11"/>
  <c r="P10" i="15" s="1"/>
  <c r="J8" i="11"/>
  <c r="K8" i="11" s="1"/>
  <c r="L8" i="15"/>
  <c r="B7" i="11"/>
  <c r="E7" i="11"/>
  <c r="C7" i="11"/>
  <c r="D7" i="11" s="1"/>
  <c r="F8" i="11"/>
  <c r="H7" i="11"/>
  <c r="I7" i="11" s="1"/>
  <c r="L7" i="15" s="1"/>
  <c r="O9" i="11"/>
  <c r="P9" i="11" s="1"/>
  <c r="N9" i="15"/>
  <c r="S9" i="11" l="1"/>
  <c r="R9" i="11"/>
  <c r="P9" i="15" s="1"/>
  <c r="J7" i="11"/>
  <c r="K7" i="11" s="1"/>
  <c r="B6" i="11"/>
  <c r="E6" i="11"/>
  <c r="C6" i="11"/>
  <c r="D6" i="11" s="1"/>
  <c r="F7" i="11"/>
  <c r="H6" i="11"/>
  <c r="I6" i="11" s="1"/>
  <c r="L6" i="15" s="1"/>
  <c r="M8" i="15"/>
  <c r="M8" i="11"/>
  <c r="O8" i="11" l="1"/>
  <c r="P8" i="11" s="1"/>
  <c r="N8" i="15"/>
  <c r="J6" i="11"/>
  <c r="K6" i="11" s="1"/>
  <c r="B5" i="11"/>
  <c r="E5" i="11"/>
  <c r="F6" i="11"/>
  <c r="C5" i="11"/>
  <c r="D5" i="11" s="1"/>
  <c r="H5" i="11"/>
  <c r="I5" i="11" s="1"/>
  <c r="M7" i="11"/>
  <c r="M7" i="15"/>
  <c r="N7" i="15" l="1"/>
  <c r="O7" i="11"/>
  <c r="P7" i="11" s="1"/>
  <c r="J5" i="11"/>
  <c r="K5" i="11" s="1"/>
  <c r="L5" i="15"/>
  <c r="B4" i="11"/>
  <c r="E4" i="11"/>
  <c r="F5" i="11"/>
  <c r="C4" i="11"/>
  <c r="H4" i="11"/>
  <c r="I4" i="11" s="1"/>
  <c r="M6" i="11"/>
  <c r="M6" i="15"/>
  <c r="R8" i="11"/>
  <c r="P8" i="15" s="1"/>
  <c r="S8" i="11"/>
  <c r="O6" i="11" l="1"/>
  <c r="P6" i="11" s="1"/>
  <c r="N6" i="15"/>
  <c r="L4" i="15"/>
  <c r="D4" i="11"/>
  <c r="J4" i="11" s="1"/>
  <c r="K4" i="11" s="1"/>
  <c r="C44" i="11"/>
  <c r="F4" i="11"/>
  <c r="F44" i="11" s="1"/>
  <c r="M5" i="15"/>
  <c r="M5" i="11"/>
  <c r="R7" i="11"/>
  <c r="P7" i="15" s="1"/>
  <c r="S7" i="11"/>
  <c r="O5" i="11" l="1"/>
  <c r="P5" i="11" s="1"/>
  <c r="N5" i="15"/>
  <c r="M4" i="11"/>
  <c r="M4" i="15"/>
  <c r="S6" i="11"/>
  <c r="R6" i="11"/>
  <c r="P6" i="15" s="1"/>
  <c r="N4" i="15" l="1"/>
  <c r="O4" i="11"/>
  <c r="S5" i="11"/>
  <c r="R5" i="11"/>
  <c r="P5" i="15" s="1"/>
  <c r="P4" i="11" l="1"/>
  <c r="O44" i="11"/>
  <c r="S4" i="11" l="1"/>
  <c r="R4" i="11"/>
  <c r="P4" i="15" s="1"/>
  <c r="P44" i="11"/>
</calcChain>
</file>

<file path=xl/sharedStrings.xml><?xml version="1.0" encoding="utf-8"?>
<sst xmlns="http://schemas.openxmlformats.org/spreadsheetml/2006/main" count="734" uniqueCount="396">
  <si>
    <t>Cost Accounting for Indoor &amp; Outdoor Plants (Version 3.05)               By Robin G. Brumfield, PhD</t>
  </si>
  <si>
    <t>Table of Contents</t>
    <phoneticPr fontId="3" type="noConversion"/>
  </si>
  <si>
    <t>DATA INPUT SCREENS</t>
    <phoneticPr fontId="3" type="noConversion"/>
  </si>
  <si>
    <t>Step 1:</t>
  </si>
  <si>
    <t>Step 2:</t>
  </si>
  <si>
    <t>Step 3:</t>
  </si>
  <si>
    <t>VIEW THE RESULTS</t>
    <phoneticPr fontId="3" type="noConversion"/>
  </si>
  <si>
    <t>Greenhouse</t>
  </si>
  <si>
    <t>Outdoor</t>
  </si>
  <si>
    <t>Copyright © 2002-2017 Rutgers, the State University of New Jersey</t>
  </si>
  <si>
    <t>Department of Agriculture, Food and Resource Economics, 55 Dudley Road, New Brunswick, NJ  08901-8520</t>
  </si>
  <si>
    <t>Step 1: Input Your Income Statement &amp; Balance Sheet</t>
  </si>
  <si>
    <t>Your Farm Name:</t>
  </si>
  <si>
    <t>Year:</t>
  </si>
  <si>
    <t>Step 1A: Income Statement</t>
  </si>
  <si>
    <t>Input Values from Your Income Statement</t>
  </si>
  <si>
    <t>Sales:</t>
  </si>
  <si>
    <t xml:space="preserve"> </t>
  </si>
  <si>
    <t>Greenhouse Crops</t>
  </si>
  <si>
    <t>Outdoor Crops</t>
  </si>
  <si>
    <t>Totals</t>
  </si>
  <si>
    <t>% of Sales</t>
  </si>
  <si>
    <t>Total Sales</t>
  </si>
  <si>
    <t>Direct Costs:</t>
  </si>
  <si>
    <t>Seeds, cuttings, or plants</t>
  </si>
  <si>
    <t>Pots or containers</t>
  </si>
  <si>
    <t>Marketing Containers</t>
  </si>
  <si>
    <t>Growing Media</t>
  </si>
  <si>
    <t>Fertilizer and chemicals</t>
  </si>
  <si>
    <t>Tags</t>
  </si>
  <si>
    <t>Sales Commissions</t>
  </si>
  <si>
    <t>Other</t>
  </si>
  <si>
    <t>Total Direct Costs</t>
  </si>
  <si>
    <t>Salaries:</t>
  </si>
  <si>
    <t>Overhead salaries</t>
  </si>
  <si>
    <t>FICA</t>
  </si>
  <si>
    <t>Unemployment insurance</t>
  </si>
  <si>
    <t>Workmen's compensation</t>
  </si>
  <si>
    <t>Total Salaries</t>
  </si>
  <si>
    <t>Wages:</t>
  </si>
  <si>
    <t>General wages</t>
  </si>
  <si>
    <t>Total Wages</t>
  </si>
  <si>
    <t>Utilities:</t>
  </si>
  <si>
    <t>Heating fuel / Machinery Fuel</t>
  </si>
  <si>
    <t>Electricity</t>
  </si>
  <si>
    <t>Telephone</t>
  </si>
  <si>
    <t>Water</t>
  </si>
  <si>
    <t>Total Utilities</t>
  </si>
  <si>
    <t>Overhead:</t>
  </si>
  <si>
    <t>Depreciation</t>
  </si>
  <si>
    <t>Interest</t>
  </si>
  <si>
    <t>Repairs</t>
  </si>
  <si>
    <t>Taxes</t>
  </si>
  <si>
    <t>Insurance</t>
  </si>
  <si>
    <t>Advertising</t>
  </si>
  <si>
    <t>Dues and subscriptions</t>
  </si>
  <si>
    <t>Travel and entertainment</t>
  </si>
  <si>
    <t>Office expense</t>
  </si>
  <si>
    <t>Professional fees</t>
  </si>
  <si>
    <t>Truck expense</t>
  </si>
  <si>
    <t>Equipment rental</t>
  </si>
  <si>
    <t>Land rental</t>
  </si>
  <si>
    <t>Contributions</t>
  </si>
  <si>
    <t>Bad debts</t>
  </si>
  <si>
    <t>Miscellaneous</t>
  </si>
  <si>
    <t>Total Overhead</t>
  </si>
  <si>
    <t>TOTAL EXPENSES</t>
  </si>
  <si>
    <t>NET INCOME</t>
  </si>
  <si>
    <t>(Sales - Total Costs)</t>
  </si>
  <si>
    <t>Greenhouse Area (in square feet)</t>
  </si>
  <si>
    <t>Outdoor Acreage</t>
  </si>
  <si>
    <t>Total Area (in sq. feet for greenhouses, acres for outdoor)</t>
  </si>
  <si>
    <t xml:space="preserve">Percent of That Area Used for Production </t>
  </si>
  <si>
    <t>Weeks in Operation (52 if a full year)</t>
  </si>
  <si>
    <t>Step 1B: Input Your Balance Sheet</t>
  </si>
  <si>
    <t>ASSETS</t>
  </si>
  <si>
    <t>Current Assets</t>
  </si>
  <si>
    <t>Year Start</t>
  </si>
  <si>
    <t>Year End</t>
  </si>
  <si>
    <t>Cash/Checking/Savings</t>
  </si>
  <si>
    <t>Accounts Receivable</t>
  </si>
  <si>
    <t>Other Stock and Certificates</t>
  </si>
  <si>
    <t>Supply and Material Inventory</t>
  </si>
  <si>
    <t>Prepaid Expenses</t>
  </si>
  <si>
    <t>Other Current Assets ____________</t>
  </si>
  <si>
    <t>Total current assets</t>
  </si>
  <si>
    <t>Long Term Assets</t>
  </si>
  <si>
    <t>Buildings and Improvements (Owned)</t>
  </si>
  <si>
    <t>Machinery and Equipment (Owned)</t>
  </si>
  <si>
    <t>Leased Structures</t>
  </si>
  <si>
    <t>Leased Machinery and Equipment</t>
  </si>
  <si>
    <t xml:space="preserve">Land </t>
  </si>
  <si>
    <t>Other Fixed Assets ____________</t>
  </si>
  <si>
    <t>Total long term assets</t>
  </si>
  <si>
    <t xml:space="preserve">     Total Assets</t>
  </si>
  <si>
    <t>LIABILITIES</t>
  </si>
  <si>
    <t>Current Liabilities</t>
  </si>
  <si>
    <t>Accounts Payable</t>
  </si>
  <si>
    <t>Operating Debt</t>
  </si>
  <si>
    <t>Other Current Liabilities __________</t>
  </si>
  <si>
    <t>Total current liabilities</t>
  </si>
  <si>
    <t>Long Term Liabilities</t>
  </si>
  <si>
    <t>Mortgage</t>
  </si>
  <si>
    <t>Long Term Loan ____Note__________</t>
  </si>
  <si>
    <t>Other Long Term Liabilities _______</t>
  </si>
  <si>
    <t>Farm Credit Stock</t>
  </si>
  <si>
    <t>Leased Equipment</t>
  </si>
  <si>
    <t>Total long term liabilities</t>
  </si>
  <si>
    <t xml:space="preserve">     Total Liabilities</t>
  </si>
  <si>
    <t>Net Worth (Owner's Equity)</t>
  </si>
  <si>
    <t>Profitability</t>
  </si>
  <si>
    <t>The ability to earn a good profit and generate satisfactory return on investment.</t>
  </si>
  <si>
    <t>Measure</t>
  </si>
  <si>
    <t>Your Figure</t>
  </si>
  <si>
    <t>Recommendation</t>
  </si>
  <si>
    <t>Formula</t>
  </si>
  <si>
    <t>Explanation</t>
  </si>
  <si>
    <t>Net Income (Profit)</t>
  </si>
  <si>
    <t>&gt;$50,000 per family</t>
  </si>
  <si>
    <t>Sales - Total Costs</t>
  </si>
  <si>
    <r>
      <t xml:space="preserve">What remains after subtracting all the costs (including depreciation, interest, salaries, and taxes) from your sales. Also called </t>
    </r>
    <r>
      <rPr>
        <b/>
        <sz val="8"/>
        <rFont val="Arial"/>
        <family val="2"/>
        <charset val="204"/>
      </rPr>
      <t>bottom line</t>
    </r>
    <r>
      <rPr>
        <sz val="8"/>
        <rFont val="Arial"/>
        <family val="2"/>
        <charset val="204"/>
      </rPr>
      <t>, net earnings, net profit.</t>
    </r>
  </si>
  <si>
    <t>Gross Margin</t>
  </si>
  <si>
    <t>30-40%</t>
  </si>
  <si>
    <t>(Sales - Total Direct Costs) / Sales</t>
  </si>
  <si>
    <t>The amount of contribution to the business enterprise, after paying direct costs.</t>
  </si>
  <si>
    <t>Profit Margin</t>
  </si>
  <si>
    <t>10-15%</t>
  </si>
  <si>
    <t>Net Income / Sales</t>
  </si>
  <si>
    <t>Profit per dollar of sales after paying the owner's salary and accounting for opportunity cost of capital invested.</t>
  </si>
  <si>
    <t>Return on Equity</t>
  </si>
  <si>
    <t>&gt;10%</t>
  </si>
  <si>
    <t>Net Income / Net Worth</t>
  </si>
  <si>
    <t>Measures how effectively you are using your reserves to produce income.</t>
  </si>
  <si>
    <t>Return on Assets</t>
  </si>
  <si>
    <t>Net Income / Total Assets</t>
  </si>
  <si>
    <t>Measures how you employ your assets to obtain sales revenue.</t>
  </si>
  <si>
    <t>Financial Efficiency</t>
  </si>
  <si>
    <t>How well you employ your assets.</t>
  </si>
  <si>
    <t>Financial Efficiency Ratio</t>
  </si>
  <si>
    <t>&lt; 65%</t>
  </si>
  <si>
    <t>(Total Expenses-Interest-Depreciation) / Sales</t>
  </si>
  <si>
    <t>Asset Turnover Ratio</t>
  </si>
  <si>
    <t>&gt; 25% - 30%</t>
  </si>
  <si>
    <t>Sales / Total  Assets</t>
  </si>
  <si>
    <r>
      <t xml:space="preserve">How you are in utilizing your assets in generation of sales revenue. </t>
    </r>
    <r>
      <rPr>
        <b/>
        <sz val="8"/>
        <rFont val="Arial"/>
        <family val="2"/>
        <charset val="204"/>
      </rPr>
      <t>Higher is better.</t>
    </r>
    <r>
      <rPr>
        <sz val="8"/>
        <rFont val="Arial"/>
        <family val="2"/>
        <charset val="204"/>
      </rPr>
      <t xml:space="preserve"> If low, it indicates the current level of investment needs to be used more efficiently or maybe some capital can be sold without adversely affecting operating efficiency.</t>
    </r>
  </si>
  <si>
    <t>Operating Expense Ratio</t>
  </si>
  <si>
    <t>&lt;65%</t>
  </si>
  <si>
    <t>(Operating Expense - Depreciation) / Sales</t>
  </si>
  <si>
    <r>
      <t xml:space="preserve">For every dollar we took in, </t>
    </r>
    <r>
      <rPr>
        <b/>
        <sz val="8"/>
        <rFont val="Arial"/>
        <family val="2"/>
        <charset val="204"/>
      </rPr>
      <t>how much did we need to spend</t>
    </r>
    <r>
      <rPr>
        <sz val="8"/>
        <rFont val="Arial"/>
        <family val="2"/>
        <charset val="204"/>
      </rPr>
      <t>?</t>
    </r>
  </si>
  <si>
    <t>Depreciation Expense Ratio</t>
  </si>
  <si>
    <t>&lt; 15%</t>
  </si>
  <si>
    <t>Depreciation Expense / Sales</t>
  </si>
  <si>
    <t>Provides a measure of the capital costs incurred by the firm.</t>
  </si>
  <si>
    <t>Interest Expense Ratio</t>
  </si>
  <si>
    <t>Interest Expense / Sales</t>
  </si>
  <si>
    <t xml:space="preserve">Shows percent of your income needed to pay interest. </t>
  </si>
  <si>
    <t>Liquidity</t>
  </si>
  <si>
    <t>The ability of the firm to meet its current obligations without disrupting normal business operations.</t>
  </si>
  <si>
    <t>Current Ratio</t>
  </si>
  <si>
    <t>&gt;1.5</t>
  </si>
  <si>
    <t>Total Current Assets / Current Liability</t>
  </si>
  <si>
    <t>Measures the ability to satisfy current debts with current assets.</t>
  </si>
  <si>
    <t>Working Capital</t>
  </si>
  <si>
    <t>Positive, Stable</t>
  </si>
  <si>
    <t>Total Current Assets - Total Current Liabilities</t>
  </si>
  <si>
    <t>Approximates the amount of funds available from within the business to purchase crop inputs and equipment necessary to produce products. In general, a lot of working capital = more success since you can expand and improve operations.</t>
  </si>
  <si>
    <t>Solvency</t>
  </si>
  <si>
    <t>The ability to meet loan payments.</t>
  </si>
  <si>
    <t>Debt/Asset Ratio</t>
  </si>
  <si>
    <t>&lt;30%</t>
  </si>
  <si>
    <t>Total Liabilities / Total Assets</t>
  </si>
  <si>
    <t>Measures the percentage of your total assets to which creditors have claims. Measures financial risk with debt financing. If = 0, the firm is out of debt.</t>
  </si>
  <si>
    <t>Equity/Asset Ratio</t>
  </si>
  <si>
    <t>&lt;60%</t>
  </si>
  <si>
    <t>Total Equity / Total Assets</t>
  </si>
  <si>
    <r>
      <t xml:space="preserve">What </t>
    </r>
    <r>
      <rPr>
        <b/>
        <sz val="8"/>
        <rFont val="Arial"/>
        <family val="2"/>
        <charset val="204"/>
      </rPr>
      <t>portion</t>
    </r>
    <r>
      <rPr>
        <sz val="8"/>
        <rFont val="Arial"/>
        <family val="2"/>
        <charset val="204"/>
      </rPr>
      <t xml:space="preserve"> of the business </t>
    </r>
    <r>
      <rPr>
        <b/>
        <sz val="8"/>
        <rFont val="Arial"/>
        <family val="2"/>
        <charset val="204"/>
      </rPr>
      <t>YOU own</t>
    </r>
    <r>
      <rPr>
        <sz val="8"/>
        <rFont val="Arial"/>
        <family val="2"/>
        <charset val="204"/>
      </rPr>
      <t>.</t>
    </r>
  </si>
  <si>
    <t>Debt/Equity Ratio</t>
  </si>
  <si>
    <t>&lt;150%</t>
  </si>
  <si>
    <t>Total Liabilities / Net Worth</t>
  </si>
  <si>
    <r>
      <t xml:space="preserve">What </t>
    </r>
    <r>
      <rPr>
        <b/>
        <sz val="8"/>
        <rFont val="Arial"/>
        <family val="2"/>
        <charset val="204"/>
      </rPr>
      <t>portion</t>
    </r>
    <r>
      <rPr>
        <sz val="8"/>
        <rFont val="Arial"/>
        <family val="2"/>
        <charset val="204"/>
      </rPr>
      <t xml:space="preserve"> of the business </t>
    </r>
    <r>
      <rPr>
        <b/>
        <sz val="8"/>
        <rFont val="Arial"/>
        <family val="2"/>
        <charset val="204"/>
      </rPr>
      <t>YOUR LENDERS own</t>
    </r>
    <r>
      <rPr>
        <sz val="8"/>
        <rFont val="Arial"/>
        <family val="2"/>
        <charset val="204"/>
      </rPr>
      <t>.</t>
    </r>
  </si>
  <si>
    <t>Working Capital Ratio</t>
  </si>
  <si>
    <t>&gt;50%</t>
  </si>
  <si>
    <t>(Current Assets-Current Liabilities)/Total Expenses</t>
  </si>
  <si>
    <t>Measures the return on your assets without regard to how the firm is financed.</t>
  </si>
  <si>
    <t>Leverage Factor</t>
  </si>
  <si>
    <t>Total Assets / Net Worth</t>
  </si>
  <si>
    <t>A measure of the firm's riskiness. It is the ratio of your assets to your net worth.</t>
  </si>
  <si>
    <t>*If an asterisk appears in any ratio, you have not provided enough information on the Income Page to calculate that ratio or percentage.</t>
  </si>
  <si>
    <t>Step 1A: (Optional) Input Cost Detail</t>
  </si>
  <si>
    <t>Enter up to 20 costs in each category (Other Direct Costs, Wages, etc.) The totals in each section will appear in the correct cells on Step 1 (Income Statement).</t>
  </si>
  <si>
    <t>Other Direct Costs</t>
  </si>
  <si>
    <t>Wage Detail</t>
  </si>
  <si>
    <t>Misc</t>
  </si>
  <si>
    <t>General Labor</t>
  </si>
  <si>
    <t>Totals:</t>
  </si>
  <si>
    <t>Misc. Detail</t>
  </si>
  <si>
    <t>Step 2: Input Greenhouse Crops</t>
  </si>
  <si>
    <t>Enter up to 40 greenhouse crops (1 per line) along with the costs, size and sales figures for each crop.</t>
  </si>
  <si>
    <t>GREENHOUSE INPUT AREA 1</t>
  </si>
  <si>
    <t>GREENHOUSE INPUT AREA 2</t>
  </si>
  <si>
    <t>GREENHOUSE INPUT AREA 3</t>
  </si>
  <si>
    <t>GREENHOUSE INPUT AREA 4</t>
  </si>
  <si>
    <t>GREENHOUSE CROPS</t>
  </si>
  <si>
    <t>Units</t>
  </si>
  <si>
    <t>Labor</t>
  </si>
  <si>
    <t>Seedstock ($)</t>
  </si>
  <si>
    <t>Containers ($)</t>
  </si>
  <si>
    <t>Media ($)</t>
  </si>
  <si>
    <t>Fertilizer &amp; Chemicals ($)</t>
  </si>
  <si>
    <t>Tags ($)</t>
  </si>
  <si>
    <t>Heating &amp; Fuel ($)</t>
  </si>
  <si>
    <t>Marketing Containers ($)</t>
  </si>
  <si>
    <t>GREENOUSE CROPS</t>
  </si>
  <si>
    <t>Sales Commissions ($)</t>
  </si>
  <si>
    <t>Other Direct Costs ($)</t>
  </si>
  <si>
    <t xml:space="preserve"> FINAL INPUT SECTION</t>
  </si>
  <si>
    <t>Greenhouse Crop Name</t>
  </si>
  <si>
    <t>Description</t>
  </si>
  <si>
    <t>Number of Units Started</t>
  </si>
  <si>
    <t>LaborCost Per Unit (from Greenhouse Labor Tab)</t>
  </si>
  <si>
    <t>Labor Cost Per Unit</t>
  </si>
  <si>
    <t>Total Labor ($) (E+F) x D</t>
  </si>
  <si>
    <t>Seedstock Cost Per Unit</t>
  </si>
  <si>
    <t>Total Seedstock</t>
  </si>
  <si>
    <t>Crop (Unit)</t>
  </si>
  <si>
    <t>Container Cost Per Unit</t>
  </si>
  <si>
    <t>Total Container Cost</t>
  </si>
  <si>
    <t>Media Cost Per Unit</t>
  </si>
  <si>
    <t>Total Media Cost</t>
  </si>
  <si>
    <t>Fertilizer, Chemicals Cost Per Unit</t>
  </si>
  <si>
    <t>Total Fertilizers &amp; Chemicals</t>
  </si>
  <si>
    <t>Tag Cost Per Unit</t>
  </si>
  <si>
    <t>Total Tag Cost</t>
  </si>
  <si>
    <t>Heating &amp; Fuel Per Unit</t>
  </si>
  <si>
    <t>Total Heating &amp; Fuel</t>
  </si>
  <si>
    <t>Marketing Containers Per Unit</t>
  </si>
  <si>
    <t>Total Marketing Containers</t>
  </si>
  <si>
    <t>Crops (Unit)</t>
  </si>
  <si>
    <t>Sales Com. Per Unit</t>
  </si>
  <si>
    <t>Total Sales Commissions</t>
  </si>
  <si>
    <t>Other Direct Costs Per Unit</t>
  </si>
  <si>
    <t>Total Other Direct Costs</t>
  </si>
  <si>
    <t>Sq. Ft. Per Unit</t>
  </si>
  <si>
    <t>Weeks to Grow</t>
  </si>
  <si>
    <t>Percent Sold (%)</t>
  </si>
  <si>
    <t>Sales Price Per Unit ($)</t>
  </si>
  <si>
    <t>calculations</t>
  </si>
  <si>
    <t>Petunia Flats</t>
  </si>
  <si>
    <t>Marigold Flats</t>
  </si>
  <si>
    <t>Geranium Flats</t>
  </si>
  <si>
    <t>Geraniums 4-inch pots</t>
  </si>
  <si>
    <t>Poinsettias 6-inch pots</t>
  </si>
  <si>
    <t>Step 2A: (Optional) Greenhouse Labor Cost/Unit Detail</t>
  </si>
  <si>
    <t>Enter up to 10 Labor Costs ($) for each Greenhouse Crop.  You may change the column titles.  Use per unit cost.</t>
  </si>
  <si>
    <t>Crop</t>
  </si>
  <si>
    <t>Labor Cost 1</t>
  </si>
  <si>
    <t>Labor Cost 2</t>
  </si>
  <si>
    <t>Labor Cost 3</t>
  </si>
  <si>
    <t>Labor Cost 4</t>
  </si>
  <si>
    <t>Labor Cost 5</t>
  </si>
  <si>
    <t>Labor Cost 6</t>
  </si>
  <si>
    <t>Labor Cost 7</t>
  </si>
  <si>
    <t>Labor Cost 8</t>
  </si>
  <si>
    <t>Labor Cost 9</t>
  </si>
  <si>
    <t>Labor Cost 10</t>
  </si>
  <si>
    <t>Total Labor Cost/Unit</t>
  </si>
  <si>
    <t>Step 3: Input Outdoor Crops</t>
  </si>
  <si>
    <t>Enter up to 40 outdoor crops (1 per line) along with the cost figures for each crop.</t>
  </si>
  <si>
    <t>INPUT SECTION (1)</t>
  </si>
  <si>
    <t>OUTDOOR CROPS</t>
  </si>
  <si>
    <t>INPUT SECTION (2)</t>
  </si>
  <si>
    <t xml:space="preserve"> FINAL INPUT SECTION (3)</t>
  </si>
  <si>
    <t>Labor ($)</t>
  </si>
  <si>
    <t>Outdoor Crop Name</t>
  </si>
  <si>
    <t>Unit</t>
  </si>
  <si>
    <t>From Outdoor Labor Page</t>
  </si>
  <si>
    <t>Total Labor (Entered Manually)</t>
  </si>
  <si>
    <t>Total Labor (D+E)</t>
  </si>
  <si>
    <t>Seed/cuttings ($)</t>
  </si>
  <si>
    <t>Fertilizers &amp; Chemicals ($)</t>
  </si>
  <si>
    <t>Fuel ($)</t>
  </si>
  <si>
    <t>Acres Planted</t>
  </si>
  <si>
    <t>Sales Price per Unit ($)</t>
  </si>
  <si>
    <t>calculations (acres)</t>
  </si>
  <si>
    <t>calculations (sqft)</t>
  </si>
  <si>
    <t>sq ft</t>
  </si>
  <si>
    <t>Cut Flowers</t>
  </si>
  <si>
    <t>bunch</t>
  </si>
  <si>
    <t>Step 3A: (Optional) Outdoor Labor Cost Detail</t>
  </si>
  <si>
    <t>Please enter your crops on the Outdoor page first.  Then, enter up to 10 Labor Costs ($) for each Outdoor Crop.  You may change the column titles.  Use total cost.</t>
  </si>
  <si>
    <t>My Labor Cost 1</t>
  </si>
  <si>
    <t>My Labor Cost 2</t>
  </si>
  <si>
    <t>My Labor Cost 3</t>
  </si>
  <si>
    <t>My Labor Cost 4</t>
  </si>
  <si>
    <t>My Labor Cost 5</t>
  </si>
  <si>
    <t>My Labor Cost 6</t>
  </si>
  <si>
    <t>My Labor Cost 7</t>
  </si>
  <si>
    <t>My Labor Cost 8</t>
  </si>
  <si>
    <t>My Labor Cost 9</t>
  </si>
  <si>
    <t>My Labor Cost 10</t>
  </si>
  <si>
    <t>Total Labor Cost</t>
  </si>
  <si>
    <t>Total:</t>
  </si>
  <si>
    <t>COSTS PER CROP (1)</t>
  </si>
  <si>
    <t>COSTS PER CROP (2)</t>
  </si>
  <si>
    <t>COSTS PER CROP (3)</t>
  </si>
  <si>
    <t>Crop Name (Unit)</t>
  </si>
  <si>
    <t>Sum of Direct Costs</t>
  </si>
  <si>
    <t>Direct Cost per Unit</t>
  </si>
  <si>
    <t>Square Foot per Crop</t>
  </si>
  <si>
    <t>Square Foot Weeks per Crop</t>
  </si>
  <si>
    <t>Overhead Cost per Square Foot Week</t>
  </si>
  <si>
    <t>Overhead Cost per Unit</t>
  </si>
  <si>
    <t>Total Cost per Unit</t>
  </si>
  <si>
    <t>Loss factor per Unit Sold</t>
  </si>
  <si>
    <t>Adjusted Cost per Unit</t>
  </si>
  <si>
    <t>Total Crop Sales</t>
  </si>
  <si>
    <t>Total Costs per Crop</t>
  </si>
  <si>
    <t>Profit (Loss) per Crop</t>
  </si>
  <si>
    <t>Profit (Loss) per Unit</t>
  </si>
  <si>
    <t>Profit (Loss) per Square Foot Week</t>
  </si>
  <si>
    <t/>
  </si>
  <si>
    <t>Total Costs Per Crop</t>
  </si>
  <si>
    <t>Values from Income Statement</t>
  </si>
  <si>
    <t>Greenhouse Income Statement Costs as a % of Sales</t>
  </si>
  <si>
    <t>Values from Cost Sheet</t>
  </si>
  <si>
    <t>Unallocated Costs</t>
  </si>
  <si>
    <t>Item</t>
  </si>
  <si>
    <t>Total Unallocated Costs</t>
  </si>
  <si>
    <t>From Income Statement</t>
  </si>
  <si>
    <t>From Greenhouse Page</t>
  </si>
  <si>
    <t>Greenhouse Space Used for Prod. (%)</t>
  </si>
  <si>
    <t>Weeks in Operation (52 if full year)</t>
  </si>
  <si>
    <t>Sq.ft.Weeks of Utilized Greenhouse Growing Space</t>
  </si>
  <si>
    <t>Unalloc. Cost/Sq.ft. of Util. Growing Space/Wk</t>
  </si>
  <si>
    <t>Net Return</t>
  </si>
  <si>
    <t>Warning:  If Sq.ft.wks of Utilized Growing Space calculated from the Costs Per Crop Section is greater than Sq.ft.wks from the Income Statement calculation, you are using more space than available!</t>
  </si>
  <si>
    <t>Outdoor Income Statement Costs as a % of Sales</t>
  </si>
  <si>
    <t>Outdoor Area (in square feet)</t>
  </si>
  <si>
    <t>Outdoor Area Used for Production (%)</t>
  </si>
  <si>
    <t>Sq. ft. Weeks of Utilized Outdoor Growing Space</t>
  </si>
  <si>
    <t>Results: Costs Per Unit</t>
  </si>
  <si>
    <t>Crop Name</t>
  </si>
  <si>
    <t>Cost of Labor per Unit</t>
  </si>
  <si>
    <t>Cost of Seeds per Unit</t>
  </si>
  <si>
    <t>Cost of Containers per Unit</t>
  </si>
  <si>
    <t>Cost of Media per Unit</t>
  </si>
  <si>
    <t>Cost of Fertilizers &amp; Chemicals per Unit</t>
  </si>
  <si>
    <t>Cost of Tags per Unit</t>
  </si>
  <si>
    <t>Cost of Heating per Unit</t>
  </si>
  <si>
    <t>Other Direct Costs per Unit</t>
  </si>
  <si>
    <t>Overhead Costs per Unit</t>
  </si>
  <si>
    <t>Loss Factor per Unit</t>
  </si>
  <si>
    <t>Sales Price per Unit</t>
  </si>
  <si>
    <t>Cost of Fuel per Unit</t>
  </si>
  <si>
    <t>From Income Statement Previous Year</t>
  </si>
  <si>
    <t>Cash Flow Begins:</t>
  </si>
  <si>
    <t>_________</t>
  </si>
  <si>
    <t>Cash Flow (12 months)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</si>
  <si>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</si>
  <si>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</si>
  <si>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</si>
  <si>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</si>
  <si>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</si>
  <si>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</si>
  <si>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</si>
  <si>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</si>
  <si>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</si>
  <si>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</si>
  <si>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</si>
  <si>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</si>
  <si>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Item</t>
  </si>
  <si>
    <r>
      <t>Cash on Hand</t>
    </r>
    <r>
      <rPr>
        <sz val="9"/>
        <color indexed="9"/>
        <rFont val="Arial"/>
        <family val="2"/>
        <charset val="204"/>
      </rPr>
      <t xml:space="preserve"> (beg of month)</t>
    </r>
  </si>
  <si>
    <t>CASH RECEIPTS</t>
  </si>
  <si>
    <t>Gross Income</t>
  </si>
  <si>
    <t>Collections from Accounts Receivable accounts</t>
  </si>
  <si>
    <t>Other Income</t>
  </si>
  <si>
    <t>TOTAL CASH RECEIPTS</t>
  </si>
  <si>
    <r>
      <t>Total Cash Available</t>
    </r>
    <r>
      <rPr>
        <sz val="9"/>
        <color indexed="9"/>
        <rFont val="Arial"/>
        <family val="2"/>
        <charset val="204"/>
      </rPr>
      <t xml:space="preserve"> (before cash out)</t>
    </r>
  </si>
  <si>
    <t>CASH PAID OUT</t>
  </si>
  <si>
    <t>Salaries</t>
  </si>
  <si>
    <t>Wages</t>
  </si>
  <si>
    <t>General wages (exact withdrawal)</t>
  </si>
  <si>
    <t>Utilities</t>
  </si>
  <si>
    <t>Overhead</t>
  </si>
  <si>
    <t>Dues and Subscriptions</t>
  </si>
  <si>
    <t>Travel and Entertainment</t>
  </si>
  <si>
    <t>Office Expense</t>
  </si>
  <si>
    <t>Professional Fees</t>
  </si>
  <si>
    <t>Equipment Rental</t>
  </si>
  <si>
    <t>Land Rental</t>
  </si>
  <si>
    <t>Bad Debt</t>
  </si>
  <si>
    <t>SUBTOTAL</t>
  </si>
  <si>
    <t>Owners' Withdrawal</t>
  </si>
  <si>
    <t>TOTAL CASH PAID OUT</t>
  </si>
  <si>
    <r>
      <t xml:space="preserve">Cash Position </t>
    </r>
    <r>
      <rPr>
        <sz val="9"/>
        <color indexed="9"/>
        <rFont val="Arial"/>
        <family val="2"/>
        <charset val="204"/>
      </rPr>
      <t>(end of month)</t>
    </r>
  </si>
  <si>
    <r>
      <t>Cash on Hand</t>
    </r>
    <r>
      <rPr>
        <sz val="9"/>
        <color indexed="9"/>
        <rFont val="Arial"/>
        <family val="2"/>
        <charset val="204"/>
      </rPr>
      <t xml:space="preserve"> (beginning of month)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</si>
</sst>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0.000"/>
    <numFmt numFmtId="167" formatCode="&quot;$&quot;#,##0"/>
    <numFmt numFmtId="168" formatCode="0.00_)"/>
    <numFmt numFmtId="169" formatCode="&quot;$&quot;#,##0.000_);\(&quot;$&quot;#,##0.000\)"/>
    <numFmt numFmtId="170" formatCode="&quot;$&quot;#,##0.000"/>
    <numFmt numFmtId="171" formatCode="#,##0.000"/>
    <numFmt numFmtId="172" formatCode="0_)"/>
    <numFmt numFmtId="173" formatCode="mmmm"/>
    <numFmt numFmtId="174" formatCode="0.0%"/>
    <numFmt numFmtId="175" formatCode="0.0"/>
  </numFmts>
  <fonts count="75" x14ac:knownFonts="1">
    <font>
      <sz val="10"/>
      <name val="Verdana"/>
    </font>
    <font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u val="singleAccounting"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0"/>
      <color indexed="12"/>
      <name val="Courier New"/>
      <family val="3"/>
    </font>
    <font>
      <b/>
      <i/>
      <sz val="12"/>
      <name val="Arial"/>
      <family val="2"/>
      <charset val="204"/>
    </font>
    <font>
      <sz val="9"/>
      <name val="Arial"/>
      <family val="2"/>
      <charset val="204"/>
    </font>
    <font>
      <sz val="10"/>
      <color indexed="12"/>
      <name val="Courier"/>
      <family val="3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i/>
      <sz val="11"/>
      <name val="Arial"/>
      <family val="2"/>
      <charset val="204"/>
    </font>
    <font>
      <sz val="10"/>
      <name val="Courier New"/>
      <family val="3"/>
    </font>
    <font>
      <sz val="10"/>
      <color indexed="48"/>
      <name val="Courier New"/>
      <family val="3"/>
    </font>
    <font>
      <b/>
      <i/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</font>
    <font>
      <i/>
      <sz val="8"/>
      <name val="Arial"/>
      <family val="2"/>
      <charset val="204"/>
    </font>
    <font>
      <b/>
      <u/>
      <sz val="12"/>
      <name val="Arial"/>
      <family val="2"/>
      <charset val="204"/>
    </font>
    <font>
      <b/>
      <sz val="10"/>
      <color indexed="12"/>
      <name val="Courier New"/>
      <family val="3"/>
    </font>
    <font>
      <b/>
      <i/>
      <sz val="9"/>
      <color indexed="10"/>
      <name val="Arial"/>
      <family val="2"/>
      <charset val="204"/>
    </font>
    <font>
      <sz val="12"/>
      <name val="Arial"/>
      <family val="2"/>
    </font>
    <font>
      <b/>
      <i/>
      <sz val="9"/>
      <name val="Arial"/>
      <family val="2"/>
      <charset val="204"/>
    </font>
    <font>
      <i/>
      <sz val="11"/>
      <name val="Arial"/>
      <family val="2"/>
      <charset val="204"/>
    </font>
    <font>
      <b/>
      <sz val="16"/>
      <name val="Arial"/>
      <family val="2"/>
      <charset val="204"/>
    </font>
    <font>
      <b/>
      <i/>
      <u/>
      <sz val="9"/>
      <name val="Arial"/>
      <family val="2"/>
      <charset val="204"/>
    </font>
    <font>
      <b/>
      <u/>
      <sz val="11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10"/>
      <name val="Courier New"/>
      <family val="3"/>
    </font>
    <font>
      <b/>
      <i/>
      <sz val="8"/>
      <color indexed="10"/>
      <name val="Arial"/>
      <family val="2"/>
    </font>
    <font>
      <i/>
      <sz val="9"/>
      <name val="Arial"/>
      <family val="2"/>
      <charset val="204"/>
    </font>
    <font>
      <b/>
      <sz val="9"/>
      <color indexed="10"/>
      <name val="Arial"/>
      <family val="2"/>
      <charset val="204"/>
    </font>
    <font>
      <sz val="9"/>
      <color indexed="10"/>
      <name val="Arial"/>
      <family val="2"/>
      <charset val="204"/>
    </font>
    <font>
      <sz val="9"/>
      <color indexed="12"/>
      <name val="Courier"/>
      <family val="3"/>
    </font>
    <font>
      <sz val="10"/>
      <color indexed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3"/>
      <color indexed="10"/>
      <name val="Verdana"/>
      <family val="2"/>
    </font>
    <font>
      <b/>
      <i/>
      <sz val="11"/>
      <color indexed="9"/>
      <name val="Arial"/>
      <family val="2"/>
    </font>
    <font>
      <i/>
      <sz val="11"/>
      <color indexed="9"/>
      <name val="Arial"/>
      <family val="2"/>
    </font>
    <font>
      <b/>
      <i/>
      <sz val="8"/>
      <color indexed="9"/>
      <name val="Arial"/>
      <family val="2"/>
    </font>
    <font>
      <b/>
      <i/>
      <sz val="12"/>
      <color indexed="9"/>
      <name val="Arial"/>
      <family val="2"/>
    </font>
    <font>
      <b/>
      <i/>
      <sz val="13"/>
      <color indexed="9"/>
      <name val="Arial Narrow"/>
      <family val="2"/>
    </font>
    <font>
      <sz val="10"/>
      <color indexed="9"/>
      <name val="Verdana"/>
      <family val="2"/>
    </font>
    <font>
      <i/>
      <sz val="8"/>
      <color indexed="9"/>
      <name val="Arial"/>
      <family val="2"/>
    </font>
    <font>
      <sz val="8"/>
      <color indexed="9"/>
      <name val="Arial"/>
      <family val="2"/>
    </font>
    <font>
      <sz val="10"/>
      <color indexed="25"/>
      <name val="Verdana"/>
      <family val="2"/>
    </font>
    <font>
      <b/>
      <sz val="10"/>
      <color indexed="9"/>
      <name val="Arial"/>
      <family val="2"/>
      <charset val="204"/>
    </font>
    <font>
      <b/>
      <sz val="16"/>
      <color indexed="9"/>
      <name val="Arial"/>
      <family val="2"/>
      <charset val="204"/>
    </font>
    <font>
      <b/>
      <sz val="9"/>
      <color indexed="9"/>
      <name val="Arial"/>
      <family val="2"/>
      <charset val="204"/>
    </font>
    <font>
      <b/>
      <i/>
      <sz val="9"/>
      <color indexed="9"/>
      <name val="Arial"/>
      <family val="2"/>
      <charset val="204"/>
    </font>
    <font>
      <i/>
      <sz val="9"/>
      <color indexed="9"/>
      <name val="Arial"/>
      <family val="2"/>
    </font>
    <font>
      <sz val="9"/>
      <color indexed="9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0" tint="-0.249977111117893"/>
      <name val="Courier New"/>
      <family val="3"/>
    </font>
    <font>
      <b/>
      <u/>
      <sz val="12"/>
      <color theme="0" tint="-0.249977111117893"/>
      <name val="Arial"/>
      <family val="2"/>
      <charset val="204"/>
    </font>
    <font>
      <sz val="10"/>
      <color theme="0" tint="-0.249977111117893"/>
      <name val="Verdana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4"/>
      <color theme="0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0"/>
      <color theme="0"/>
      <name val="Arial"/>
      <family val="2"/>
    </font>
    <font>
      <b/>
      <sz val="10"/>
      <color theme="0"/>
      <name val="Arial"/>
      <family val="2"/>
      <charset val="204"/>
    </font>
    <font>
      <sz val="11"/>
      <color rgb="FF000000"/>
      <name val="Calibri"/>
      <family val="2"/>
    </font>
    <font>
      <b/>
      <i/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b/>
      <sz val="8"/>
      <color rgb="FFFF0000"/>
      <name val="Calibri"/>
      <family val="2"/>
    </font>
    <font>
      <sz val="12"/>
      <color theme="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25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AFFC8"/>
        <bgColor indexed="64"/>
      </patternFill>
    </fill>
    <fill>
      <patternFill patternType="solid">
        <fgColor rgb="FFFEFFBE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DD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57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1">
    <xf numFmtId="0" fontId="0" fillId="0" borderId="0" xfId="0"/>
    <xf numFmtId="0" fontId="0" fillId="0" borderId="0" xfId="0" applyAlignment="1">
      <alignment wrapText="1"/>
    </xf>
    <xf numFmtId="164" fontId="4" fillId="0" borderId="0" xfId="1" applyNumberFormat="1" applyFont="1" applyFill="1"/>
    <xf numFmtId="164" fontId="5" fillId="0" borderId="0" xfId="1" applyNumberFormat="1" applyFont="1"/>
    <xf numFmtId="164" fontId="5" fillId="0" borderId="0" xfId="1" applyNumberFormat="1" applyFont="1" applyFill="1"/>
    <xf numFmtId="164" fontId="0" fillId="0" borderId="0" xfId="1" applyNumberFormat="1" applyFont="1" applyFill="1"/>
    <xf numFmtId="0" fontId="12" fillId="0" borderId="2" xfId="0" applyFont="1" applyBorder="1" applyAlignment="1">
      <alignment wrapText="1"/>
    </xf>
    <xf numFmtId="37" fontId="12" fillId="0" borderId="2" xfId="0" applyNumberFormat="1" applyFont="1" applyBorder="1" applyAlignment="1">
      <alignment wrapText="1"/>
    </xf>
    <xf numFmtId="0" fontId="0" fillId="0" borderId="3" xfId="0" applyBorder="1" applyAlignment="1">
      <alignment wrapText="1"/>
    </xf>
    <xf numFmtId="0" fontId="14" fillId="0" borderId="3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6" fillId="0" borderId="0" xfId="0" applyFont="1"/>
    <xf numFmtId="0" fontId="16" fillId="0" borderId="4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16" fillId="0" borderId="6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7" xfId="0" applyBorder="1" applyAlignment="1">
      <alignment horizontal="left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left" vertical="center" wrapText="1"/>
    </xf>
    <xf numFmtId="0" fontId="21" fillId="0" borderId="0" xfId="0" applyFont="1"/>
    <xf numFmtId="0" fontId="20" fillId="0" borderId="0" xfId="0" applyFont="1" applyAlignment="1">
      <alignment wrapText="1"/>
    </xf>
    <xf numFmtId="0" fontId="0" fillId="0" borderId="9" xfId="0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16" fillId="0" borderId="10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/>
    <xf numFmtId="0" fontId="0" fillId="0" borderId="0" xfId="0" applyProtection="1">
      <protection hidden="1"/>
    </xf>
    <xf numFmtId="0" fontId="25" fillId="0" borderId="0" xfId="0" applyFont="1" applyProtection="1">
      <protection hidden="1"/>
    </xf>
    <xf numFmtId="0" fontId="6" fillId="0" borderId="0" xfId="0" applyFont="1" applyAlignment="1">
      <alignment horizontal="center"/>
    </xf>
    <xf numFmtId="0" fontId="26" fillId="0" borderId="0" xfId="0" applyFont="1"/>
    <xf numFmtId="0" fontId="15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5" fillId="0" borderId="0" xfId="0" applyFont="1"/>
    <xf numFmtId="0" fontId="7" fillId="0" borderId="0" xfId="0" applyFont="1" applyAlignment="1" applyProtection="1">
      <alignment vertical="center"/>
      <protection hidden="1"/>
    </xf>
    <xf numFmtId="0" fontId="28" fillId="0" borderId="0" xfId="0" applyFont="1"/>
    <xf numFmtId="0" fontId="7" fillId="0" borderId="0" xfId="0" applyFont="1"/>
    <xf numFmtId="5" fontId="13" fillId="0" borderId="11" xfId="0" applyNumberFormat="1" applyFont="1" applyBorder="1"/>
    <xf numFmtId="0" fontId="27" fillId="0" borderId="0" xfId="0" applyFont="1" applyAlignment="1">
      <alignment horizontal="right"/>
    </xf>
    <xf numFmtId="0" fontId="27" fillId="0" borderId="0" xfId="0" applyFont="1" applyAlignment="1">
      <alignment horizontal="center" wrapText="1"/>
    </xf>
    <xf numFmtId="0" fontId="30" fillId="0" borderId="0" xfId="0" applyFont="1"/>
    <xf numFmtId="0" fontId="27" fillId="0" borderId="0" xfId="0" applyFont="1"/>
    <xf numFmtId="0" fontId="0" fillId="0" borderId="8" xfId="0" applyBorder="1"/>
    <xf numFmtId="0" fontId="0" fillId="0" borderId="8" xfId="0" applyBorder="1" applyProtection="1">
      <protection hidden="1"/>
    </xf>
    <xf numFmtId="3" fontId="6" fillId="0" borderId="0" xfId="0" applyNumberFormat="1" applyFont="1" applyProtection="1">
      <protection hidden="1"/>
    </xf>
    <xf numFmtId="168" fontId="0" fillId="0" borderId="0" xfId="0" applyNumberFormat="1" applyProtection="1">
      <protection hidden="1"/>
    </xf>
    <xf numFmtId="0" fontId="19" fillId="0" borderId="0" xfId="0" applyFont="1" applyAlignment="1">
      <alignment horizontal="center" wrapText="1"/>
    </xf>
    <xf numFmtId="0" fontId="19" fillId="0" borderId="0" xfId="0" applyFont="1" applyAlignment="1" applyProtection="1">
      <alignment horizontal="center" wrapText="1"/>
      <protection hidden="1"/>
    </xf>
    <xf numFmtId="0" fontId="23" fillId="0" borderId="0" xfId="0" applyFont="1" applyAlignment="1">
      <alignment vertical="center"/>
    </xf>
    <xf numFmtId="0" fontId="23" fillId="0" borderId="0" xfId="0" applyFont="1" applyAlignment="1" applyProtection="1">
      <alignment vertical="center"/>
      <protection hidden="1"/>
    </xf>
    <xf numFmtId="0" fontId="15" fillId="0" borderId="0" xfId="0" applyFont="1" applyAlignment="1">
      <alignment vertical="center" wrapText="1"/>
    </xf>
    <xf numFmtId="0" fontId="23" fillId="0" borderId="8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32" fillId="0" borderId="0" xfId="0" applyFont="1" applyAlignment="1">
      <alignment vertical="center" wrapText="1"/>
    </xf>
    <xf numFmtId="0" fontId="0" fillId="2" borderId="9" xfId="0" applyFill="1" applyBorder="1"/>
    <xf numFmtId="0" fontId="8" fillId="0" borderId="0" xfId="0" applyFont="1" applyAlignment="1">
      <alignment horizontal="center"/>
    </xf>
    <xf numFmtId="0" fontId="14" fillId="0" borderId="0" xfId="0" applyFont="1" applyAlignment="1">
      <alignment vertical="center" wrapText="1"/>
    </xf>
    <xf numFmtId="0" fontId="31" fillId="0" borderId="0" xfId="0" applyFont="1" applyAlignment="1">
      <alignment vertical="center"/>
    </xf>
    <xf numFmtId="4" fontId="0" fillId="0" borderId="0" xfId="0" applyNumberFormat="1" applyProtection="1"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23" fillId="0" borderId="0" xfId="0" applyFont="1"/>
    <xf numFmtId="0" fontId="23" fillId="0" borderId="12" xfId="0" applyFont="1" applyBorder="1"/>
    <xf numFmtId="0" fontId="23" fillId="0" borderId="13" xfId="0" applyFont="1" applyBorder="1"/>
    <xf numFmtId="0" fontId="23" fillId="0" borderId="8" xfId="0" applyFont="1" applyBorder="1"/>
    <xf numFmtId="0" fontId="15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2" xfId="0" applyBorder="1"/>
    <xf numFmtId="0" fontId="6" fillId="0" borderId="0" xfId="0" applyFont="1" applyAlignment="1">
      <alignment horizontal="center" wrapText="1"/>
    </xf>
    <xf numFmtId="0" fontId="34" fillId="0" borderId="0" xfId="0" applyFont="1" applyAlignment="1">
      <alignment vertical="center" wrapText="1"/>
    </xf>
    <xf numFmtId="0" fontId="0" fillId="0" borderId="14" xfId="0" applyBorder="1"/>
    <xf numFmtId="0" fontId="0" fillId="0" borderId="14" xfId="0" applyBorder="1" applyAlignment="1">
      <alignment horizontal="right"/>
    </xf>
    <xf numFmtId="0" fontId="13" fillId="0" borderId="0" xfId="0" applyFont="1" applyAlignment="1">
      <alignment vertical="center" wrapText="1"/>
    </xf>
    <xf numFmtId="7" fontId="0" fillId="0" borderId="15" xfId="0" applyNumberFormat="1" applyBorder="1" applyProtection="1">
      <protection hidden="1"/>
    </xf>
    <xf numFmtId="0" fontId="0" fillId="0" borderId="16" xfId="0" applyBorder="1" applyProtection="1">
      <protection hidden="1"/>
    </xf>
    <xf numFmtId="7" fontId="0" fillId="0" borderId="17" xfId="0" applyNumberFormat="1" applyBorder="1" applyProtection="1">
      <protection hidden="1"/>
    </xf>
    <xf numFmtId="0" fontId="0" fillId="0" borderId="18" xfId="0" applyBorder="1" applyProtection="1">
      <protection hidden="1"/>
    </xf>
    <xf numFmtId="7" fontId="0" fillId="0" borderId="19" xfId="0" applyNumberFormat="1" applyBorder="1" applyProtection="1">
      <protection hidden="1"/>
    </xf>
    <xf numFmtId="37" fontId="0" fillId="0" borderId="18" xfId="0" applyNumberForma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9" xfId="0" applyBorder="1" applyProtection="1">
      <protection hidden="1"/>
    </xf>
    <xf numFmtId="37" fontId="0" fillId="0" borderId="19" xfId="0" applyNumberFormat="1" applyBorder="1" applyProtection="1">
      <protection hidden="1"/>
    </xf>
    <xf numFmtId="0" fontId="6" fillId="0" borderId="6" xfId="0" applyFont="1" applyBorder="1" applyProtection="1">
      <protection hidden="1"/>
    </xf>
    <xf numFmtId="7" fontId="6" fillId="0" borderId="6" xfId="0" applyNumberFormat="1" applyFont="1" applyBorder="1" applyProtection="1">
      <protection hidden="1"/>
    </xf>
    <xf numFmtId="37" fontId="6" fillId="0" borderId="6" xfId="0" applyNumberFormat="1" applyFont="1" applyBorder="1" applyProtection="1">
      <protection hidden="1"/>
    </xf>
    <xf numFmtId="37" fontId="6" fillId="0" borderId="20" xfId="0" applyNumberFormat="1" applyFont="1" applyBorder="1" applyProtection="1">
      <protection hidden="1"/>
    </xf>
    <xf numFmtId="0" fontId="6" fillId="0" borderId="21" xfId="0" applyFont="1" applyBorder="1" applyProtection="1">
      <protection hidden="1"/>
    </xf>
    <xf numFmtId="7" fontId="6" fillId="0" borderId="22" xfId="0" applyNumberFormat="1" applyFont="1" applyBorder="1" applyProtection="1">
      <protection hidden="1"/>
    </xf>
    <xf numFmtId="7" fontId="6" fillId="0" borderId="20" xfId="0" applyNumberFormat="1" applyFont="1" applyBorder="1" applyProtection="1">
      <protection hidden="1"/>
    </xf>
    <xf numFmtId="0" fontId="25" fillId="0" borderId="0" xfId="0" applyFont="1" applyAlignment="1">
      <alignment vertical="center" wrapText="1"/>
    </xf>
    <xf numFmtId="0" fontId="35" fillId="0" borderId="0" xfId="0" applyFont="1"/>
    <xf numFmtId="0" fontId="27" fillId="0" borderId="0" xfId="0" applyFont="1" applyAlignment="1" applyProtection="1">
      <alignment horizontal="left" vertical="center" wrapText="1"/>
      <protection hidden="1"/>
    </xf>
    <xf numFmtId="0" fontId="36" fillId="0" borderId="0" xfId="0" applyFont="1"/>
    <xf numFmtId="0" fontId="36" fillId="0" borderId="0" xfId="0" applyFont="1" applyProtection="1">
      <protection hidden="1"/>
    </xf>
    <xf numFmtId="5" fontId="13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13" fillId="0" borderId="5" xfId="0" applyFont="1" applyBorder="1" applyAlignment="1" applyProtection="1">
      <alignment horizontal="left"/>
      <protection hidden="1"/>
    </xf>
    <xf numFmtId="0" fontId="15" fillId="0" borderId="0" xfId="0" applyFont="1"/>
    <xf numFmtId="0" fontId="15" fillId="0" borderId="6" xfId="0" applyFont="1" applyBorder="1" applyProtection="1">
      <protection hidden="1"/>
    </xf>
    <xf numFmtId="0" fontId="14" fillId="0" borderId="6" xfId="0" applyFont="1" applyBorder="1" applyAlignment="1" applyProtection="1">
      <alignment horizontal="left"/>
      <protection hidden="1"/>
    </xf>
    <xf numFmtId="37" fontId="15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alignment horizontal="left"/>
      <protection hidden="1"/>
    </xf>
    <xf numFmtId="0" fontId="0" fillId="0" borderId="23" xfId="0" applyBorder="1" applyProtection="1">
      <protection hidden="1"/>
    </xf>
    <xf numFmtId="0" fontId="19" fillId="0" borderId="23" xfId="0" applyFont="1" applyBorder="1" applyAlignment="1" applyProtection="1">
      <alignment horizontal="center" wrapText="1"/>
      <protection hidden="1"/>
    </xf>
    <xf numFmtId="0" fontId="8" fillId="0" borderId="23" xfId="0" applyFont="1" applyBorder="1" applyAlignment="1" applyProtection="1">
      <alignment horizontal="left"/>
      <protection hidden="1"/>
    </xf>
    <xf numFmtId="7" fontId="13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left"/>
      <protection hidden="1"/>
    </xf>
    <xf numFmtId="7" fontId="11" fillId="0" borderId="0" xfId="0" applyNumberFormat="1" applyFont="1" applyProtection="1">
      <protection hidden="1"/>
    </xf>
    <xf numFmtId="10" fontId="11" fillId="0" borderId="0" xfId="0" applyNumberFormat="1" applyFont="1" applyProtection="1">
      <protection hidden="1"/>
    </xf>
    <xf numFmtId="5" fontId="11" fillId="0" borderId="0" xfId="0" applyNumberFormat="1" applyFont="1" applyAlignment="1" applyProtection="1">
      <alignment horizontal="right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vertical="center"/>
      <protection hidden="1"/>
    </xf>
    <xf numFmtId="37" fontId="11" fillId="0" borderId="0" xfId="0" applyNumberFormat="1" applyFont="1" applyProtection="1">
      <protection hidden="1"/>
    </xf>
    <xf numFmtId="0" fontId="37" fillId="0" borderId="0" xfId="0" applyFont="1" applyProtection="1">
      <protection hidden="1"/>
    </xf>
    <xf numFmtId="172" fontId="11" fillId="0" borderId="0" xfId="0" applyNumberFormat="1" applyFont="1" applyProtection="1">
      <protection hidden="1"/>
    </xf>
    <xf numFmtId="170" fontId="14" fillId="0" borderId="6" xfId="0" applyNumberFormat="1" applyFont="1" applyBorder="1" applyProtection="1">
      <protection hidden="1"/>
    </xf>
    <xf numFmtId="10" fontId="13" fillId="0" borderId="0" xfId="0" applyNumberFormat="1" applyFont="1" applyProtection="1">
      <protection hidden="1"/>
    </xf>
    <xf numFmtId="0" fontId="11" fillId="0" borderId="5" xfId="0" applyFont="1" applyBorder="1" applyProtection="1">
      <protection hidden="1"/>
    </xf>
    <xf numFmtId="5" fontId="11" fillId="0" borderId="0" xfId="0" applyNumberFormat="1" applyFont="1" applyProtection="1">
      <protection hidden="1"/>
    </xf>
    <xf numFmtId="7" fontId="38" fillId="0" borderId="0" xfId="0" applyNumberFormat="1" applyFont="1" applyAlignment="1" applyProtection="1">
      <alignment horizontal="left"/>
      <protection hidden="1"/>
    </xf>
    <xf numFmtId="7" fontId="13" fillId="0" borderId="5" xfId="0" applyNumberFormat="1" applyFont="1" applyBorder="1" applyProtection="1">
      <protection hidden="1"/>
    </xf>
    <xf numFmtId="0" fontId="0" fillId="0" borderId="6" xfId="0" applyBorder="1" applyProtection="1">
      <protection hidden="1"/>
    </xf>
    <xf numFmtId="3" fontId="15" fillId="0" borderId="0" xfId="0" applyNumberFormat="1" applyFont="1" applyProtection="1">
      <protection hidden="1"/>
    </xf>
    <xf numFmtId="0" fontId="12" fillId="0" borderId="24" xfId="0" applyFont="1" applyBorder="1" applyAlignment="1" applyProtection="1">
      <alignment horizontal="left"/>
      <protection hidden="1"/>
    </xf>
    <xf numFmtId="0" fontId="0" fillId="0" borderId="24" xfId="0" applyBorder="1" applyProtection="1">
      <protection hidden="1"/>
    </xf>
    <xf numFmtId="0" fontId="19" fillId="0" borderId="25" xfId="0" applyFont="1" applyBorder="1" applyAlignment="1" applyProtection="1">
      <alignment horizontal="center" wrapText="1"/>
      <protection hidden="1"/>
    </xf>
    <xf numFmtId="0" fontId="8" fillId="0" borderId="24" xfId="0" applyFont="1" applyBorder="1" applyAlignment="1" applyProtection="1">
      <alignment horizontal="left"/>
      <protection hidden="1"/>
    </xf>
    <xf numFmtId="7" fontId="11" fillId="0" borderId="0" xfId="0" applyNumberFormat="1" applyFont="1"/>
    <xf numFmtId="0" fontId="39" fillId="0" borderId="0" xfId="0" applyFont="1" applyProtection="1">
      <protection hidden="1"/>
    </xf>
    <xf numFmtId="170" fontId="13" fillId="0" borderId="6" xfId="0" applyNumberFormat="1" applyFont="1" applyBorder="1" applyProtection="1">
      <protection hidden="1"/>
    </xf>
    <xf numFmtId="0" fontId="38" fillId="0" borderId="0" xfId="0" applyFont="1" applyProtection="1">
      <protection hidden="1"/>
    </xf>
    <xf numFmtId="0" fontId="11" fillId="0" borderId="0" xfId="0" applyFont="1" applyProtection="1">
      <protection hidden="1"/>
    </xf>
    <xf numFmtId="10" fontId="13" fillId="0" borderId="5" xfId="0" applyNumberFormat="1" applyFont="1" applyBorder="1" applyProtection="1">
      <protection hidden="1"/>
    </xf>
    <xf numFmtId="7" fontId="0" fillId="0" borderId="26" xfId="0" applyNumberFormat="1" applyBorder="1" applyProtection="1">
      <protection hidden="1"/>
    </xf>
    <xf numFmtId="7" fontId="0" fillId="0" borderId="27" xfId="0" applyNumberFormat="1" applyBorder="1" applyProtection="1">
      <protection hidden="1"/>
    </xf>
    <xf numFmtId="0" fontId="11" fillId="0" borderId="0" xfId="0" applyFont="1"/>
    <xf numFmtId="0" fontId="6" fillId="0" borderId="28" xfId="0" applyFont="1" applyBorder="1" applyProtection="1">
      <protection hidden="1"/>
    </xf>
    <xf numFmtId="7" fontId="6" fillId="0" borderId="29" xfId="0" applyNumberFormat="1" applyFont="1" applyBorder="1" applyProtection="1">
      <protection hidden="1"/>
    </xf>
    <xf numFmtId="0" fontId="6" fillId="0" borderId="29" xfId="0" applyFont="1" applyBorder="1" applyProtection="1">
      <protection hidden="1"/>
    </xf>
    <xf numFmtId="7" fontId="6" fillId="0" borderId="30" xfId="0" applyNumberFormat="1" applyFont="1" applyBorder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7" fontId="6" fillId="0" borderId="0" xfId="0" applyNumberFormat="1" applyFont="1" applyProtection="1">
      <protection hidden="1"/>
    </xf>
    <xf numFmtId="7" fontId="6" fillId="0" borderId="12" xfId="0" applyNumberFormat="1" applyFont="1" applyBorder="1" applyProtection="1">
      <protection hidden="1"/>
    </xf>
    <xf numFmtId="0" fontId="7" fillId="4" borderId="0" xfId="0" applyFont="1" applyFill="1"/>
    <xf numFmtId="0" fontId="29" fillId="4" borderId="0" xfId="0" applyFont="1" applyFill="1" applyAlignment="1">
      <alignment vertical="center" wrapText="1"/>
    </xf>
    <xf numFmtId="0" fontId="0" fillId="5" borderId="0" xfId="0" applyFill="1"/>
    <xf numFmtId="0" fontId="41" fillId="5" borderId="0" xfId="0" applyFont="1" applyFill="1" applyAlignment="1">
      <alignment horizontal="center" vertical="center"/>
    </xf>
    <xf numFmtId="0" fontId="42" fillId="5" borderId="0" xfId="0" applyFont="1" applyFill="1"/>
    <xf numFmtId="0" fontId="43" fillId="5" borderId="0" xfId="0" applyFont="1" applyFill="1"/>
    <xf numFmtId="0" fontId="0" fillId="6" borderId="0" xfId="0" applyFill="1"/>
    <xf numFmtId="0" fontId="6" fillId="6" borderId="0" xfId="0" applyFont="1" applyFill="1"/>
    <xf numFmtId="0" fontId="15" fillId="6" borderId="0" xfId="0" applyFont="1" applyFill="1"/>
    <xf numFmtId="0" fontId="47" fillId="5" borderId="0" xfId="0" applyFont="1" applyFill="1"/>
    <xf numFmtId="0" fontId="48" fillId="4" borderId="4" xfId="0" applyFont="1" applyFill="1" applyBorder="1"/>
    <xf numFmtId="0" fontId="48" fillId="4" borderId="0" xfId="0" applyFont="1" applyFill="1"/>
    <xf numFmtId="0" fontId="0" fillId="7" borderId="0" xfId="0" applyFill="1" applyAlignment="1">
      <alignment wrapText="1"/>
    </xf>
    <xf numFmtId="0" fontId="22" fillId="7" borderId="0" xfId="0" applyFont="1" applyFill="1"/>
    <xf numFmtId="0" fontId="21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21" fillId="7" borderId="0" xfId="0" applyFont="1" applyFill="1"/>
    <xf numFmtId="0" fontId="20" fillId="7" borderId="0" xfId="0" applyFont="1" applyFill="1" applyAlignment="1">
      <alignment vertical="center"/>
    </xf>
    <xf numFmtId="0" fontId="0" fillId="7" borderId="0" xfId="0" applyFill="1"/>
    <xf numFmtId="164" fontId="11" fillId="0" borderId="24" xfId="1" applyNumberFormat="1" applyFont="1" applyFill="1" applyBorder="1" applyAlignment="1" applyProtection="1">
      <protection hidden="1"/>
    </xf>
    <xf numFmtId="0" fontId="0" fillId="0" borderId="0" xfId="0" applyAlignment="1" applyProtection="1">
      <alignment wrapText="1"/>
      <protection hidden="1"/>
    </xf>
    <xf numFmtId="164" fontId="6" fillId="0" borderId="0" xfId="1" applyNumberFormat="1" applyFont="1" applyFill="1" applyAlignment="1" applyProtection="1">
      <alignment horizontal="center"/>
      <protection hidden="1"/>
    </xf>
    <xf numFmtId="0" fontId="0" fillId="6" borderId="0" xfId="0" applyFill="1" applyAlignment="1" applyProtection="1">
      <alignment wrapText="1"/>
      <protection hidden="1"/>
    </xf>
    <xf numFmtId="0" fontId="0" fillId="6" borderId="0" xfId="0" applyFill="1" applyAlignment="1">
      <alignment wrapText="1"/>
    </xf>
    <xf numFmtId="164" fontId="11" fillId="6" borderId="24" xfId="1" applyNumberFormat="1" applyFont="1" applyFill="1" applyBorder="1" applyAlignment="1" applyProtection="1">
      <protection hidden="1"/>
    </xf>
    <xf numFmtId="0" fontId="0" fillId="8" borderId="0" xfId="0" applyFill="1" applyAlignment="1" applyProtection="1">
      <alignment vertical="center"/>
      <protection hidden="1"/>
    </xf>
    <xf numFmtId="0" fontId="26" fillId="7" borderId="0" xfId="0" applyFont="1" applyFill="1"/>
    <xf numFmtId="0" fontId="27" fillId="7" borderId="0" xfId="0" applyFont="1" applyFill="1"/>
    <xf numFmtId="0" fontId="23" fillId="7" borderId="0" xfId="0" applyFont="1" applyFill="1" applyAlignment="1">
      <alignment vertical="center"/>
    </xf>
    <xf numFmtId="0" fontId="0" fillId="7" borderId="0" xfId="0" applyFill="1" applyProtection="1">
      <protection hidden="1"/>
    </xf>
    <xf numFmtId="0" fontId="19" fillId="7" borderId="0" xfId="0" applyFont="1" applyFill="1" applyAlignment="1">
      <alignment horizontal="center" wrapText="1"/>
    </xf>
    <xf numFmtId="0" fontId="51" fillId="5" borderId="0" xfId="0" applyFont="1" applyFill="1" applyAlignment="1">
      <alignment horizontal="center"/>
    </xf>
    <xf numFmtId="0" fontId="51" fillId="5" borderId="8" xfId="0" applyFont="1" applyFill="1" applyBorder="1" applyAlignment="1">
      <alignment horizontal="center"/>
    </xf>
    <xf numFmtId="0" fontId="47" fillId="5" borderId="7" xfId="0" applyFont="1" applyFill="1" applyBorder="1"/>
    <xf numFmtId="0" fontId="47" fillId="5" borderId="0" xfId="0" applyFont="1" applyFill="1" applyProtection="1">
      <protection hidden="1"/>
    </xf>
    <xf numFmtId="0" fontId="52" fillId="5" borderId="0" xfId="0" applyFont="1" applyFill="1" applyAlignment="1" applyProtection="1">
      <alignment vertical="center"/>
      <protection hidden="1"/>
    </xf>
    <xf numFmtId="0" fontId="49" fillId="5" borderId="0" xfId="0" applyFont="1" applyFill="1" applyProtection="1">
      <protection hidden="1"/>
    </xf>
    <xf numFmtId="0" fontId="49" fillId="5" borderId="0" xfId="0" applyFont="1" applyFill="1" applyAlignment="1" applyProtection="1">
      <alignment horizontal="left" vertical="center"/>
      <protection hidden="1"/>
    </xf>
    <xf numFmtId="0" fontId="53" fillId="5" borderId="0" xfId="0" applyFont="1" applyFill="1" applyAlignment="1" applyProtection="1">
      <alignment horizontal="center" vertical="center"/>
      <protection hidden="1"/>
    </xf>
    <xf numFmtId="0" fontId="51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29" fillId="5" borderId="0" xfId="0" applyFont="1" applyFill="1" applyAlignment="1" applyProtection="1">
      <alignment vertical="center"/>
      <protection hidden="1"/>
    </xf>
    <xf numFmtId="0" fontId="7" fillId="5" borderId="0" xfId="0" applyFont="1" applyFill="1" applyAlignment="1" applyProtection="1">
      <alignment vertical="center"/>
      <protection hidden="1"/>
    </xf>
    <xf numFmtId="0" fontId="0" fillId="9" borderId="9" xfId="0" applyFill="1" applyBorder="1"/>
    <xf numFmtId="0" fontId="17" fillId="9" borderId="15" xfId="0" applyFont="1" applyFill="1" applyBorder="1" applyProtection="1">
      <protection hidden="1"/>
    </xf>
    <xf numFmtId="0" fontId="8" fillId="7" borderId="0" xfId="0" applyFont="1" applyFill="1" applyAlignment="1">
      <alignment horizontal="center"/>
    </xf>
    <xf numFmtId="0" fontId="44" fillId="5" borderId="31" xfId="0" applyFont="1" applyFill="1" applyBorder="1" applyAlignment="1">
      <alignment horizontal="center" wrapText="1"/>
    </xf>
    <xf numFmtId="0" fontId="23" fillId="7" borderId="0" xfId="0" applyFont="1" applyFill="1"/>
    <xf numFmtId="0" fontId="44" fillId="5" borderId="0" xfId="0" applyFont="1" applyFill="1" applyAlignment="1">
      <alignment horizontal="center" wrapText="1"/>
    </xf>
    <xf numFmtId="0" fontId="44" fillId="5" borderId="7" xfId="0" applyFont="1" applyFill="1" applyBorder="1" applyAlignment="1">
      <alignment horizontal="center" wrapText="1"/>
    </xf>
    <xf numFmtId="0" fontId="44" fillId="5" borderId="12" xfId="0" applyFont="1" applyFill="1" applyBorder="1" applyAlignment="1">
      <alignment horizontal="center" wrapText="1"/>
    </xf>
    <xf numFmtId="0" fontId="44" fillId="5" borderId="16" xfId="0" applyFont="1" applyFill="1" applyBorder="1" applyAlignment="1">
      <alignment horizontal="center" wrapText="1"/>
    </xf>
    <xf numFmtId="0" fontId="44" fillId="5" borderId="3" xfId="0" applyFont="1" applyFill="1" applyBorder="1" applyAlignment="1">
      <alignment horizontal="center" wrapText="1"/>
    </xf>
    <xf numFmtId="0" fontId="44" fillId="5" borderId="32" xfId="0" applyFont="1" applyFill="1" applyBorder="1" applyAlignment="1">
      <alignment horizontal="center" wrapText="1"/>
    </xf>
    <xf numFmtId="0" fontId="44" fillId="5" borderId="8" xfId="0" applyFont="1" applyFill="1" applyBorder="1" applyAlignment="1">
      <alignment horizontal="center" wrapText="1"/>
    </xf>
    <xf numFmtId="0" fontId="44" fillId="5" borderId="31" xfId="0" applyFont="1" applyFill="1" applyBorder="1" applyAlignment="1" applyProtection="1">
      <alignment horizontal="center" wrapText="1"/>
      <protection hidden="1"/>
    </xf>
    <xf numFmtId="0" fontId="6" fillId="9" borderId="34" xfId="0" applyFont="1" applyFill="1" applyBorder="1" applyProtection="1">
      <protection hidden="1"/>
    </xf>
    <xf numFmtId="0" fontId="35" fillId="7" borderId="0" xfId="0" applyFont="1" applyFill="1" applyProtection="1">
      <protection hidden="1"/>
    </xf>
    <xf numFmtId="0" fontId="54" fillId="5" borderId="14" xfId="0" applyFont="1" applyFill="1" applyBorder="1" applyAlignment="1" applyProtection="1">
      <alignment horizontal="left" vertical="center"/>
      <protection hidden="1"/>
    </xf>
    <xf numFmtId="0" fontId="54" fillId="5" borderId="14" xfId="0" applyFont="1" applyFill="1" applyBorder="1" applyAlignment="1" applyProtection="1">
      <alignment horizontal="center" vertical="center" wrapText="1"/>
      <protection hidden="1"/>
    </xf>
    <xf numFmtId="0" fontId="55" fillId="5" borderId="9" xfId="0" applyFont="1" applyFill="1" applyBorder="1" applyProtection="1">
      <protection hidden="1"/>
    </xf>
    <xf numFmtId="0" fontId="55" fillId="5" borderId="9" xfId="0" applyFont="1" applyFill="1" applyBorder="1" applyAlignment="1" applyProtection="1">
      <alignment vertical="center" wrapText="1"/>
      <protection hidden="1"/>
    </xf>
    <xf numFmtId="0" fontId="55" fillId="5" borderId="35" xfId="0" applyFont="1" applyFill="1" applyBorder="1" applyAlignment="1" applyProtection="1">
      <alignment vertical="center" wrapText="1"/>
      <protection hidden="1"/>
    </xf>
    <xf numFmtId="0" fontId="54" fillId="5" borderId="9" xfId="0" applyFont="1" applyFill="1" applyBorder="1" applyAlignment="1" applyProtection="1">
      <alignment horizontal="center" vertical="center" wrapText="1"/>
      <protection hidden="1"/>
    </xf>
    <xf numFmtId="0" fontId="6" fillId="9" borderId="15" xfId="0" applyFont="1" applyFill="1" applyBorder="1" applyProtection="1">
      <protection hidden="1"/>
    </xf>
    <xf numFmtId="0" fontId="6" fillId="9" borderId="4" xfId="0" applyFont="1" applyFill="1" applyBorder="1" applyProtection="1">
      <protection hidden="1"/>
    </xf>
    <xf numFmtId="0" fontId="15" fillId="7" borderId="0" xfId="0" applyFont="1" applyFill="1" applyProtection="1">
      <protection hidden="1"/>
    </xf>
    <xf numFmtId="0" fontId="6" fillId="7" borderId="0" xfId="0" applyFont="1" applyFill="1" applyProtection="1">
      <protection hidden="1"/>
    </xf>
    <xf numFmtId="0" fontId="47" fillId="5" borderId="35" xfId="0" applyFont="1" applyFill="1" applyBorder="1" applyAlignment="1" applyProtection="1">
      <alignment wrapText="1"/>
      <protection hidden="1"/>
    </xf>
    <xf numFmtId="7" fontId="56" fillId="5" borderId="36" xfId="0" applyNumberFormat="1" applyFont="1" applyFill="1" applyBorder="1" applyProtection="1">
      <protection hidden="1"/>
    </xf>
    <xf numFmtId="0" fontId="47" fillId="5" borderId="16" xfId="0" applyFont="1" applyFill="1" applyBorder="1" applyAlignment="1" applyProtection="1">
      <alignment wrapText="1"/>
      <protection hidden="1"/>
    </xf>
    <xf numFmtId="0" fontId="51" fillId="5" borderId="32" xfId="0" applyFont="1" applyFill="1" applyBorder="1" applyAlignment="1" applyProtection="1">
      <alignment horizontal="center" wrapText="1"/>
      <protection hidden="1"/>
    </xf>
    <xf numFmtId="0" fontId="6" fillId="9" borderId="25" xfId="0" applyFont="1" applyFill="1" applyBorder="1" applyAlignment="1" applyProtection="1">
      <alignment horizontal="left"/>
      <protection hidden="1"/>
    </xf>
    <xf numFmtId="0" fontId="15" fillId="9" borderId="25" xfId="0" applyFont="1" applyFill="1" applyBorder="1" applyProtection="1">
      <protection hidden="1"/>
    </xf>
    <xf numFmtId="0" fontId="11" fillId="9" borderId="25" xfId="0" applyFont="1" applyFill="1" applyBorder="1" applyAlignment="1" applyProtection="1">
      <alignment horizontal="right"/>
      <protection hidden="1"/>
    </xf>
    <xf numFmtId="7" fontId="11" fillId="9" borderId="25" xfId="0" applyNumberFormat="1" applyFont="1" applyFill="1" applyBorder="1" applyAlignment="1" applyProtection="1">
      <alignment horizontal="left"/>
      <protection hidden="1"/>
    </xf>
    <xf numFmtId="7" fontId="11" fillId="9" borderId="25" xfId="0" applyNumberFormat="1" applyFont="1" applyFill="1" applyBorder="1" applyProtection="1">
      <protection hidden="1"/>
    </xf>
    <xf numFmtId="0" fontId="11" fillId="9" borderId="25" xfId="0" applyFont="1" applyFill="1" applyBorder="1" applyProtection="1">
      <protection hidden="1"/>
    </xf>
    <xf numFmtId="0" fontId="39" fillId="7" borderId="0" xfId="0" applyFont="1" applyFill="1" applyProtection="1">
      <protection hidden="1"/>
    </xf>
    <xf numFmtId="0" fontId="40" fillId="7" borderId="0" xfId="0" applyFont="1" applyFill="1" applyProtection="1">
      <protection hidden="1"/>
    </xf>
    <xf numFmtId="0" fontId="6" fillId="9" borderId="6" xfId="0" applyFont="1" applyFill="1" applyBorder="1" applyAlignment="1" applyProtection="1">
      <alignment horizontal="left"/>
      <protection hidden="1"/>
    </xf>
    <xf numFmtId="0" fontId="6" fillId="9" borderId="6" xfId="0" applyFont="1" applyFill="1" applyBorder="1" applyProtection="1">
      <protection hidden="1"/>
    </xf>
    <xf numFmtId="7" fontId="13" fillId="9" borderId="6" xfId="0" applyNumberFormat="1" applyFont="1" applyFill="1" applyBorder="1" applyProtection="1">
      <protection hidden="1"/>
    </xf>
    <xf numFmtId="0" fontId="11" fillId="7" borderId="0" xfId="0" applyFont="1" applyFill="1" applyProtection="1">
      <protection hidden="1"/>
    </xf>
    <xf numFmtId="0" fontId="53" fillId="5" borderId="33" xfId="0" applyFont="1" applyFill="1" applyBorder="1" applyAlignment="1" applyProtection="1">
      <alignment horizontal="center" vertical="center" wrapText="1"/>
      <protection hidden="1"/>
    </xf>
    <xf numFmtId="0" fontId="56" fillId="5" borderId="8" xfId="0" applyFont="1" applyFill="1" applyBorder="1" applyAlignment="1" applyProtection="1">
      <alignment vertical="center" wrapText="1"/>
      <protection hidden="1"/>
    </xf>
    <xf numFmtId="0" fontId="53" fillId="5" borderId="37" xfId="0" applyFont="1" applyFill="1" applyBorder="1" applyAlignment="1" applyProtection="1">
      <alignment horizontal="center" vertical="center" wrapText="1"/>
      <protection hidden="1"/>
    </xf>
    <xf numFmtId="0" fontId="53" fillId="5" borderId="38" xfId="0" applyFont="1" applyFill="1" applyBorder="1" applyAlignment="1" applyProtection="1">
      <alignment horizontal="center" vertical="center" wrapText="1"/>
      <protection hidden="1"/>
    </xf>
    <xf numFmtId="0" fontId="53" fillId="5" borderId="39" xfId="0" applyFont="1" applyFill="1" applyBorder="1" applyAlignment="1" applyProtection="1">
      <alignment horizontal="center" vertical="center" wrapText="1"/>
      <protection hidden="1"/>
    </xf>
    <xf numFmtId="0" fontId="53" fillId="5" borderId="40" xfId="0" applyFont="1" applyFill="1" applyBorder="1" applyAlignment="1" applyProtection="1">
      <alignment horizontal="center" vertical="center" wrapText="1"/>
      <protection hidden="1"/>
    </xf>
    <xf numFmtId="0" fontId="0" fillId="10" borderId="0" xfId="0" applyFill="1"/>
    <xf numFmtId="0" fontId="15" fillId="0" borderId="0" xfId="7" applyAlignment="1">
      <alignment vertical="center"/>
    </xf>
    <xf numFmtId="173" fontId="14" fillId="0" borderId="1" xfId="7" applyNumberFormat="1" applyFont="1" applyBorder="1" applyAlignment="1">
      <alignment horizontal="center" vertical="center" wrapText="1"/>
    </xf>
    <xf numFmtId="17" fontId="14" fillId="0" borderId="1" xfId="7" applyNumberFormat="1" applyFont="1" applyBorder="1" applyAlignment="1">
      <alignment horizontal="center" vertical="center" wrapText="1"/>
    </xf>
    <xf numFmtId="0" fontId="14" fillId="0" borderId="1" xfId="7" applyFont="1" applyBorder="1" applyAlignment="1">
      <alignment horizontal="center" vertical="center" wrapText="1"/>
    </xf>
    <xf numFmtId="0" fontId="6" fillId="0" borderId="0" xfId="7" applyFont="1" applyAlignment="1">
      <alignment vertical="center"/>
    </xf>
    <xf numFmtId="0" fontId="15" fillId="0" borderId="0" xfId="7"/>
    <xf numFmtId="17" fontId="13" fillId="0" borderId="0" xfId="7" applyNumberFormat="1" applyFont="1" applyAlignment="1">
      <alignment horizontal="right"/>
    </xf>
    <xf numFmtId="0" fontId="13" fillId="0" borderId="0" xfId="7" applyFont="1" applyAlignment="1">
      <alignment horizontal="right"/>
    </xf>
    <xf numFmtId="0" fontId="13" fillId="0" borderId="0" xfId="7" applyFont="1"/>
    <xf numFmtId="0" fontId="11" fillId="0" borderId="0" xfId="7" applyFont="1"/>
    <xf numFmtId="0" fontId="0" fillId="10" borderId="0" xfId="0" applyFill="1" applyAlignment="1">
      <alignment wrapText="1"/>
    </xf>
    <xf numFmtId="0" fontId="23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left" vertical="center" wrapText="1"/>
    </xf>
    <xf numFmtId="0" fontId="24" fillId="10" borderId="0" xfId="0" applyFont="1" applyFill="1" applyAlignment="1" applyProtection="1">
      <alignment horizontal="center" vertical="center" wrapText="1"/>
      <protection locked="0"/>
    </xf>
    <xf numFmtId="0" fontId="6" fillId="10" borderId="0" xfId="0" applyFont="1" applyFill="1" applyAlignment="1">
      <alignment horizontal="right" vertical="center" wrapText="1"/>
    </xf>
    <xf numFmtId="0" fontId="19" fillId="10" borderId="31" xfId="0" applyFont="1" applyFill="1" applyBorder="1" applyAlignment="1">
      <alignment horizontal="center" wrapText="1"/>
    </xf>
    <xf numFmtId="0" fontId="58" fillId="11" borderId="0" xfId="0" applyFont="1" applyFill="1" applyAlignment="1" applyProtection="1">
      <alignment horizontal="center" vertical="center" wrapText="1"/>
      <protection locked="0"/>
    </xf>
    <xf numFmtId="0" fontId="59" fillId="11" borderId="0" xfId="0" applyFont="1" applyFill="1" applyAlignment="1">
      <alignment horizontal="center" vertical="center" wrapText="1"/>
    </xf>
    <xf numFmtId="0" fontId="60" fillId="11" borderId="0" xfId="0" applyFont="1" applyFill="1"/>
    <xf numFmtId="0" fontId="0" fillId="10" borderId="25" xfId="0" applyFill="1" applyBorder="1" applyAlignment="1">
      <alignment wrapText="1"/>
    </xf>
    <xf numFmtId="0" fontId="16" fillId="10" borderId="22" xfId="0" applyFont="1" applyFill="1" applyBorder="1" applyAlignment="1">
      <alignment horizontal="right" wrapText="1"/>
    </xf>
    <xf numFmtId="0" fontId="16" fillId="10" borderId="22" xfId="0" applyFont="1" applyFill="1" applyBorder="1" applyAlignment="1">
      <alignment horizontal="right" vertical="center" wrapText="1"/>
    </xf>
    <xf numFmtId="0" fontId="16" fillId="10" borderId="6" xfId="0" applyFont="1" applyFill="1" applyBorder="1" applyAlignment="1">
      <alignment horizontal="right" vertical="center" wrapText="1"/>
    </xf>
    <xf numFmtId="164" fontId="5" fillId="10" borderId="4" xfId="1" applyNumberFormat="1" applyFont="1" applyFill="1" applyBorder="1" applyProtection="1">
      <protection hidden="1"/>
    </xf>
    <xf numFmtId="0" fontId="0" fillId="10" borderId="0" xfId="0" applyFill="1" applyAlignment="1" applyProtection="1">
      <alignment wrapText="1"/>
      <protection hidden="1"/>
    </xf>
    <xf numFmtId="164" fontId="7" fillId="10" borderId="41" xfId="1" applyNumberFormat="1" applyFont="1" applyFill="1" applyBorder="1" applyAlignment="1" applyProtection="1">
      <alignment horizontal="center"/>
      <protection hidden="1"/>
    </xf>
    <xf numFmtId="0" fontId="0" fillId="10" borderId="41" xfId="0" applyFill="1" applyBorder="1" applyAlignment="1" applyProtection="1">
      <alignment wrapText="1"/>
      <protection hidden="1"/>
    </xf>
    <xf numFmtId="164" fontId="6" fillId="10" borderId="15" xfId="1" applyNumberFormat="1" applyFont="1" applyFill="1" applyBorder="1" applyProtection="1">
      <protection hidden="1"/>
    </xf>
    <xf numFmtId="164" fontId="6" fillId="10" borderId="15" xfId="1" applyNumberFormat="1" applyFont="1" applyFill="1" applyBorder="1" applyAlignment="1" applyProtection="1">
      <alignment horizontal="center"/>
      <protection hidden="1"/>
    </xf>
    <xf numFmtId="165" fontId="8" fillId="11" borderId="42" xfId="1" applyNumberFormat="1" applyFont="1" applyFill="1" applyBorder="1" applyProtection="1">
      <protection hidden="1"/>
    </xf>
    <xf numFmtId="164" fontId="5" fillId="11" borderId="15" xfId="1" applyNumberFormat="1" applyFont="1" applyFill="1" applyBorder="1" applyProtection="1">
      <protection hidden="1"/>
    </xf>
    <xf numFmtId="164" fontId="5" fillId="11" borderId="15" xfId="1" applyNumberFormat="1" applyFont="1" applyFill="1" applyBorder="1" applyProtection="1">
      <protection locked="0"/>
    </xf>
    <xf numFmtId="164" fontId="5" fillId="11" borderId="29" xfId="1" applyNumberFormat="1" applyFont="1" applyFill="1" applyBorder="1" applyProtection="1">
      <protection locked="0"/>
    </xf>
    <xf numFmtId="164" fontId="8" fillId="11" borderId="42" xfId="1" applyNumberFormat="1" applyFont="1" applyFill="1" applyBorder="1" applyAlignment="1" applyProtection="1">
      <alignment horizontal="right"/>
      <protection hidden="1"/>
    </xf>
    <xf numFmtId="164" fontId="8" fillId="11" borderId="43" xfId="1" applyNumberFormat="1" applyFont="1" applyFill="1" applyBorder="1" applyProtection="1">
      <protection hidden="1"/>
    </xf>
    <xf numFmtId="164" fontId="6" fillId="11" borderId="15" xfId="1" applyNumberFormat="1" applyFont="1" applyFill="1" applyBorder="1" applyProtection="1">
      <protection hidden="1"/>
    </xf>
    <xf numFmtId="164" fontId="6" fillId="11" borderId="15" xfId="1" applyNumberFormat="1" applyFont="1" applyFill="1" applyBorder="1" applyAlignment="1" applyProtection="1">
      <alignment horizontal="center"/>
      <protection hidden="1"/>
    </xf>
    <xf numFmtId="165" fontId="6" fillId="11" borderId="42" xfId="0" applyNumberFormat="1" applyFont="1" applyFill="1" applyBorder="1" applyAlignment="1" applyProtection="1">
      <alignment wrapText="1"/>
      <protection hidden="1"/>
    </xf>
    <xf numFmtId="164" fontId="8" fillId="11" borderId="44" xfId="1" applyNumberFormat="1" applyFont="1" applyFill="1" applyBorder="1" applyProtection="1">
      <protection hidden="1"/>
    </xf>
    <xf numFmtId="0" fontId="9" fillId="11" borderId="44" xfId="0" applyFont="1" applyFill="1" applyBorder="1" applyAlignment="1" applyProtection="1">
      <alignment wrapText="1"/>
      <protection hidden="1"/>
    </xf>
    <xf numFmtId="164" fontId="10" fillId="11" borderId="45" xfId="1" applyNumberFormat="1" applyFont="1" applyFill="1" applyBorder="1" applyAlignment="1" applyProtection="1">
      <alignment horizontal="right"/>
      <protection hidden="1"/>
    </xf>
    <xf numFmtId="165" fontId="7" fillId="11" borderId="45" xfId="1" applyNumberFormat="1" applyFont="1" applyFill="1" applyBorder="1" applyProtection="1">
      <protection hidden="1"/>
    </xf>
    <xf numFmtId="164" fontId="6" fillId="11" borderId="44" xfId="1" applyNumberFormat="1" applyFont="1" applyFill="1" applyBorder="1" applyProtection="1">
      <protection hidden="1"/>
    </xf>
    <xf numFmtId="164" fontId="7" fillId="11" borderId="46" xfId="1" applyNumberFormat="1" applyFont="1" applyFill="1" applyBorder="1" applyAlignment="1" applyProtection="1">
      <alignment horizontal="center"/>
      <protection hidden="1"/>
    </xf>
    <xf numFmtId="164" fontId="6" fillId="11" borderId="46" xfId="1" applyNumberFormat="1" applyFont="1" applyFill="1" applyBorder="1" applyAlignment="1" applyProtection="1">
      <alignment horizontal="center"/>
      <protection hidden="1"/>
    </xf>
    <xf numFmtId="164" fontId="8" fillId="11" borderId="19" xfId="1" applyNumberFormat="1" applyFont="1" applyFill="1" applyBorder="1" applyProtection="1">
      <protection hidden="1"/>
    </xf>
    <xf numFmtId="164" fontId="5" fillId="11" borderId="29" xfId="1" applyNumberFormat="1" applyFont="1" applyFill="1" applyBorder="1" applyProtection="1">
      <protection hidden="1"/>
    </xf>
    <xf numFmtId="164" fontId="8" fillId="11" borderId="44" xfId="1" applyNumberFormat="1" applyFont="1" applyFill="1" applyBorder="1" applyAlignment="1" applyProtection="1">
      <alignment horizontal="right"/>
      <protection hidden="1"/>
    </xf>
    <xf numFmtId="164" fontId="7" fillId="11" borderId="47" xfId="1" applyNumberFormat="1" applyFont="1" applyFill="1" applyBorder="1" applyAlignment="1" applyProtection="1">
      <alignment horizontal="right"/>
      <protection hidden="1"/>
    </xf>
    <xf numFmtId="165" fontId="6" fillId="11" borderId="47" xfId="1" applyNumberFormat="1" applyFont="1" applyFill="1" applyBorder="1" applyProtection="1">
      <protection hidden="1"/>
    </xf>
    <xf numFmtId="164" fontId="7" fillId="11" borderId="45" xfId="1" applyNumberFormat="1" applyFont="1" applyFill="1" applyBorder="1" applyProtection="1">
      <protection hidden="1"/>
    </xf>
    <xf numFmtId="165" fontId="6" fillId="11" borderId="45" xfId="1" applyNumberFormat="1" applyFont="1" applyFill="1" applyBorder="1" applyProtection="1">
      <protection hidden="1"/>
    </xf>
    <xf numFmtId="0" fontId="0" fillId="10" borderId="9" xfId="0" applyFill="1" applyBorder="1" applyProtection="1">
      <protection hidden="1"/>
    </xf>
    <xf numFmtId="165" fontId="6" fillId="10" borderId="11" xfId="0" applyNumberFormat="1" applyFont="1" applyFill="1" applyBorder="1" applyProtection="1">
      <protection hidden="1"/>
    </xf>
    <xf numFmtId="0" fontId="44" fillId="5" borderId="31" xfId="0" applyFont="1" applyFill="1" applyBorder="1" applyAlignment="1" applyProtection="1">
      <alignment horizontal="center" wrapText="1"/>
      <protection locked="0"/>
    </xf>
    <xf numFmtId="0" fontId="6" fillId="10" borderId="0" xfId="0" applyFont="1" applyFill="1"/>
    <xf numFmtId="7" fontId="6" fillId="10" borderId="0" xfId="0" applyNumberFormat="1" applyFont="1" applyFill="1" applyProtection="1">
      <protection hidden="1"/>
    </xf>
    <xf numFmtId="7" fontId="6" fillId="10" borderId="0" xfId="0" applyNumberFormat="1" applyFont="1" applyFill="1"/>
    <xf numFmtId="0" fontId="6" fillId="10" borderId="8" xfId="0" applyFont="1" applyFill="1" applyBorder="1" applyProtection="1">
      <protection hidden="1"/>
    </xf>
    <xf numFmtId="37" fontId="6" fillId="10" borderId="0" xfId="0" applyNumberFormat="1" applyFont="1" applyFill="1" applyProtection="1">
      <protection hidden="1"/>
    </xf>
    <xf numFmtId="0" fontId="6" fillId="10" borderId="0" xfId="0" applyFont="1" applyFill="1" applyProtection="1">
      <protection hidden="1"/>
    </xf>
    <xf numFmtId="168" fontId="6" fillId="10" borderId="0" xfId="0" applyNumberFormat="1" applyFont="1" applyFill="1"/>
    <xf numFmtId="10" fontId="6" fillId="10" borderId="0" xfId="0" applyNumberFormat="1" applyFont="1" applyFill="1"/>
    <xf numFmtId="165" fontId="6" fillId="10" borderId="0" xfId="0" applyNumberFormat="1" applyFont="1" applyFill="1"/>
    <xf numFmtId="0" fontId="15" fillId="10" borderId="0" xfId="0" applyFont="1" applyFill="1" applyProtection="1">
      <protection hidden="1"/>
    </xf>
    <xf numFmtId="0" fontId="0" fillId="10" borderId="0" xfId="0" applyFill="1" applyProtection="1">
      <protection hidden="1"/>
    </xf>
    <xf numFmtId="0" fontId="7" fillId="10" borderId="25" xfId="0" applyFont="1" applyFill="1" applyBorder="1" applyAlignment="1" applyProtection="1">
      <alignment vertical="center"/>
      <protection hidden="1"/>
    </xf>
    <xf numFmtId="0" fontId="27" fillId="10" borderId="0" xfId="0" applyFont="1" applyFill="1" applyAlignment="1" applyProtection="1">
      <alignment vertical="center"/>
      <protection hidden="1"/>
    </xf>
    <xf numFmtId="0" fontId="27" fillId="10" borderId="0" xfId="0" applyFont="1" applyFill="1" applyAlignment="1" applyProtection="1">
      <alignment horizontal="center" vertical="center"/>
      <protection hidden="1"/>
    </xf>
    <xf numFmtId="0" fontId="6" fillId="10" borderId="48" xfId="0" applyFont="1" applyFill="1" applyBorder="1" applyAlignment="1" applyProtection="1">
      <alignment vertical="center"/>
      <protection hidden="1"/>
    </xf>
    <xf numFmtId="167" fontId="6" fillId="10" borderId="49" xfId="1" applyNumberFormat="1" applyFont="1" applyFill="1" applyBorder="1" applyAlignment="1" applyProtection="1">
      <alignment horizontal="center" vertical="center"/>
      <protection hidden="1"/>
    </xf>
    <xf numFmtId="0" fontId="13" fillId="10" borderId="49" xfId="0" applyFont="1" applyFill="1" applyBorder="1" applyAlignment="1" applyProtection="1">
      <alignment horizontal="center" vertical="center" wrapText="1"/>
      <protection hidden="1"/>
    </xf>
    <xf numFmtId="0" fontId="15" fillId="10" borderId="49" xfId="0" applyFont="1" applyFill="1" applyBorder="1" applyAlignment="1" applyProtection="1">
      <alignment horizontal="center" vertical="center" wrapText="1"/>
      <protection hidden="1"/>
    </xf>
    <xf numFmtId="0" fontId="15" fillId="10" borderId="50" xfId="0" applyFont="1" applyFill="1" applyBorder="1" applyAlignment="1" applyProtection="1">
      <alignment vertical="center" wrapText="1"/>
      <protection hidden="1"/>
    </xf>
    <xf numFmtId="0" fontId="6" fillId="10" borderId="51" xfId="0" applyFont="1" applyFill="1" applyBorder="1" applyAlignment="1" applyProtection="1">
      <alignment vertical="center"/>
      <protection hidden="1"/>
    </xf>
    <xf numFmtId="10" fontId="6" fillId="10" borderId="15" xfId="11" applyNumberFormat="1" applyFont="1" applyFill="1" applyBorder="1" applyAlignment="1" applyProtection="1">
      <alignment horizontal="center" vertical="center"/>
      <protection hidden="1"/>
    </xf>
    <xf numFmtId="9" fontId="13" fillId="10" borderId="15" xfId="11" applyFont="1" applyFill="1" applyBorder="1" applyAlignment="1" applyProtection="1">
      <alignment horizontal="center" vertical="center"/>
      <protection hidden="1"/>
    </xf>
    <xf numFmtId="0" fontId="15" fillId="10" borderId="15" xfId="0" applyFont="1" applyFill="1" applyBorder="1" applyAlignment="1" applyProtection="1">
      <alignment horizontal="center" vertical="center" wrapText="1"/>
      <protection hidden="1"/>
    </xf>
    <xf numFmtId="0" fontId="15" fillId="10" borderId="17" xfId="0" applyFont="1" applyFill="1" applyBorder="1" applyAlignment="1" applyProtection="1">
      <alignment vertical="center" wrapText="1"/>
      <protection hidden="1"/>
    </xf>
    <xf numFmtId="10" fontId="6" fillId="10" borderId="15" xfId="1" applyNumberFormat="1" applyFont="1" applyFill="1" applyBorder="1" applyAlignment="1" applyProtection="1">
      <alignment horizontal="center" vertical="center"/>
      <protection hidden="1"/>
    </xf>
    <xf numFmtId="0" fontId="6" fillId="10" borderId="52" xfId="0" applyFont="1" applyFill="1" applyBorder="1" applyAlignment="1" applyProtection="1">
      <alignment vertical="center"/>
      <protection hidden="1"/>
    </xf>
    <xf numFmtId="10" fontId="6" fillId="10" borderId="18" xfId="1" applyNumberFormat="1" applyFont="1" applyFill="1" applyBorder="1" applyAlignment="1" applyProtection="1">
      <alignment horizontal="center" vertical="center"/>
      <protection hidden="1"/>
    </xf>
    <xf numFmtId="9" fontId="13" fillId="10" borderId="18" xfId="11" applyFont="1" applyFill="1" applyBorder="1" applyAlignment="1" applyProtection="1">
      <alignment horizontal="center" vertical="center"/>
      <protection hidden="1"/>
    </xf>
    <xf numFmtId="0" fontId="15" fillId="10" borderId="18" xfId="0" applyFont="1" applyFill="1" applyBorder="1" applyAlignment="1" applyProtection="1">
      <alignment horizontal="center" vertical="center" wrapText="1"/>
      <protection hidden="1"/>
    </xf>
    <xf numFmtId="0" fontId="15" fillId="10" borderId="53" xfId="0" applyFont="1" applyFill="1" applyBorder="1" applyAlignment="1" applyProtection="1">
      <alignment vertical="center" wrapText="1"/>
      <protection hidden="1"/>
    </xf>
    <xf numFmtId="0" fontId="15" fillId="10" borderId="0" xfId="0" applyFont="1" applyFill="1" applyAlignment="1" applyProtection="1">
      <alignment vertical="center"/>
      <protection hidden="1"/>
    </xf>
    <xf numFmtId="0" fontId="0" fillId="10" borderId="0" xfId="0" applyFill="1" applyAlignment="1" applyProtection="1">
      <alignment vertical="center"/>
      <protection hidden="1"/>
    </xf>
    <xf numFmtId="0" fontId="0" fillId="10" borderId="0" xfId="0" applyFill="1" applyAlignment="1" applyProtection="1">
      <alignment vertical="center" wrapText="1"/>
      <protection hidden="1"/>
    </xf>
    <xf numFmtId="0" fontId="27" fillId="10" borderId="0" xfId="0" applyFont="1" applyFill="1" applyAlignment="1" applyProtection="1">
      <alignment vertical="center" wrapText="1"/>
      <protection hidden="1"/>
    </xf>
    <xf numFmtId="10" fontId="6" fillId="10" borderId="49" xfId="1" applyNumberFormat="1" applyFont="1" applyFill="1" applyBorder="1" applyAlignment="1" applyProtection="1">
      <alignment horizontal="center" vertical="center"/>
      <protection hidden="1"/>
    </xf>
    <xf numFmtId="0" fontId="6" fillId="10" borderId="49" xfId="0" applyFont="1" applyFill="1" applyBorder="1" applyAlignment="1" applyProtection="1">
      <alignment horizontal="center" vertical="center"/>
      <protection hidden="1"/>
    </xf>
    <xf numFmtId="10" fontId="27" fillId="10" borderId="15" xfId="0" applyNumberFormat="1" applyFont="1" applyFill="1" applyBorder="1" applyAlignment="1" applyProtection="1">
      <alignment horizontal="center" vertical="center"/>
      <protection hidden="1"/>
    </xf>
    <xf numFmtId="0" fontId="13" fillId="10" borderId="15" xfId="0" applyFont="1" applyFill="1" applyBorder="1" applyAlignment="1" applyProtection="1">
      <alignment horizontal="center" vertical="center"/>
      <protection hidden="1"/>
    </xf>
    <xf numFmtId="0" fontId="6" fillId="10" borderId="51" xfId="0" applyFont="1" applyFill="1" applyBorder="1" applyAlignment="1" applyProtection="1">
      <alignment vertical="center" wrapText="1"/>
      <protection hidden="1"/>
    </xf>
    <xf numFmtId="10" fontId="27" fillId="10" borderId="18" xfId="0" applyNumberFormat="1" applyFont="1" applyFill="1" applyBorder="1" applyAlignment="1" applyProtection="1">
      <alignment horizontal="center" vertical="center"/>
      <protection hidden="1"/>
    </xf>
    <xf numFmtId="0" fontId="13" fillId="10" borderId="18" xfId="0" applyFont="1" applyFill="1" applyBorder="1" applyAlignment="1" applyProtection="1">
      <alignment horizontal="center" vertical="center"/>
      <protection hidden="1"/>
    </xf>
    <xf numFmtId="0" fontId="6" fillId="10" borderId="0" xfId="0" applyFont="1" applyFill="1" applyAlignment="1" applyProtection="1">
      <alignment vertical="center"/>
      <protection hidden="1"/>
    </xf>
    <xf numFmtId="10" fontId="27" fillId="10" borderId="0" xfId="0" applyNumberFormat="1" applyFont="1" applyFill="1" applyAlignment="1" applyProtection="1">
      <alignment horizontal="right" vertical="center"/>
      <protection hidden="1"/>
    </xf>
    <xf numFmtId="0" fontId="13" fillId="10" borderId="0" xfId="0" applyFont="1" applyFill="1" applyAlignment="1" applyProtection="1">
      <alignment horizontal="center" vertical="center"/>
      <protection hidden="1"/>
    </xf>
    <xf numFmtId="0" fontId="15" fillId="10" borderId="0" xfId="0" applyFont="1" applyFill="1" applyAlignment="1" applyProtection="1">
      <alignment vertical="center" wrapText="1"/>
      <protection hidden="1"/>
    </xf>
    <xf numFmtId="2" fontId="6" fillId="10" borderId="49" xfId="0" applyNumberFormat="1" applyFont="1" applyFill="1" applyBorder="1" applyAlignment="1" applyProtection="1">
      <alignment horizontal="center" vertical="center"/>
      <protection hidden="1"/>
    </xf>
    <xf numFmtId="5" fontId="6" fillId="10" borderId="18" xfId="0" applyNumberFormat="1" applyFont="1" applyFill="1" applyBorder="1" applyAlignment="1" applyProtection="1">
      <alignment horizontal="center" vertical="center"/>
      <protection hidden="1"/>
    </xf>
    <xf numFmtId="0" fontId="6" fillId="10" borderId="18" xfId="0" applyFont="1" applyFill="1" applyBorder="1" applyAlignment="1" applyProtection="1">
      <alignment horizontal="center" vertical="center"/>
      <protection hidden="1"/>
    </xf>
    <xf numFmtId="10" fontId="6" fillId="10" borderId="49" xfId="11" applyNumberFormat="1" applyFont="1" applyFill="1" applyBorder="1" applyAlignment="1" applyProtection="1">
      <alignment horizontal="center" vertical="center"/>
      <protection hidden="1"/>
    </xf>
    <xf numFmtId="9" fontId="6" fillId="10" borderId="49" xfId="11" applyFont="1" applyFill="1" applyBorder="1" applyAlignment="1" applyProtection="1">
      <alignment horizontal="center" vertical="center"/>
      <protection hidden="1"/>
    </xf>
    <xf numFmtId="9" fontId="6" fillId="10" borderId="15" xfId="11" applyFont="1" applyFill="1" applyBorder="1" applyAlignment="1" applyProtection="1">
      <alignment horizontal="center" vertical="center"/>
      <protection hidden="1"/>
    </xf>
    <xf numFmtId="9" fontId="6" fillId="10" borderId="15" xfId="0" applyNumberFormat="1" applyFont="1" applyFill="1" applyBorder="1" applyAlignment="1" applyProtection="1">
      <alignment horizontal="center" vertical="center"/>
      <protection hidden="1"/>
    </xf>
    <xf numFmtId="10" fontId="6" fillId="10" borderId="15" xfId="4" applyNumberFormat="1" applyFont="1" applyFill="1" applyBorder="1" applyAlignment="1" applyProtection="1">
      <alignment horizontal="center" vertical="center"/>
      <protection hidden="1"/>
    </xf>
    <xf numFmtId="0" fontId="6" fillId="10" borderId="52" xfId="0" applyFont="1" applyFill="1" applyBorder="1" applyProtection="1">
      <protection hidden="1"/>
    </xf>
    <xf numFmtId="166" fontId="6" fillId="10" borderId="18" xfId="1" applyNumberFormat="1" applyFont="1" applyFill="1" applyBorder="1" applyAlignment="1" applyProtection="1">
      <alignment horizontal="center"/>
      <protection hidden="1"/>
    </xf>
    <xf numFmtId="0" fontId="6" fillId="10" borderId="18" xfId="0" applyFont="1" applyFill="1" applyBorder="1" applyAlignment="1" applyProtection="1">
      <alignment horizontal="center"/>
      <protection hidden="1"/>
    </xf>
    <xf numFmtId="0" fontId="15" fillId="10" borderId="18" xfId="0" applyFont="1" applyFill="1" applyBorder="1" applyAlignment="1" applyProtection="1">
      <alignment horizontal="center"/>
      <protection hidden="1"/>
    </xf>
    <xf numFmtId="0" fontId="15" fillId="10" borderId="53" xfId="0" applyFont="1" applyFill="1" applyBorder="1" applyAlignment="1" applyProtection="1">
      <alignment wrapText="1"/>
      <protection hidden="1"/>
    </xf>
    <xf numFmtId="164" fontId="6" fillId="10" borderId="0" xfId="1" applyNumberFormat="1" applyFont="1" applyFill="1" applyBorder="1" applyAlignment="1" applyProtection="1">
      <alignment horizontal="right"/>
      <protection hidden="1"/>
    </xf>
    <xf numFmtId="0" fontId="6" fillId="10" borderId="0" xfId="0" applyFont="1" applyFill="1" applyAlignment="1" applyProtection="1">
      <alignment horizontal="center"/>
      <protection hidden="1"/>
    </xf>
    <xf numFmtId="0" fontId="15" fillId="10" borderId="0" xfId="0" applyFont="1" applyFill="1" applyAlignment="1" applyProtection="1">
      <alignment wrapText="1"/>
      <protection hidden="1"/>
    </xf>
    <xf numFmtId="0" fontId="27" fillId="10" borderId="0" xfId="0" applyFont="1" applyFill="1" applyAlignment="1">
      <alignment horizontal="right"/>
    </xf>
    <xf numFmtId="5" fontId="13" fillId="10" borderId="11" xfId="0" applyNumberFormat="1" applyFont="1" applyFill="1" applyBorder="1"/>
    <xf numFmtId="0" fontId="30" fillId="10" borderId="0" xfId="0" applyFont="1" applyFill="1"/>
    <xf numFmtId="0" fontId="27" fillId="10" borderId="0" xfId="0" applyFont="1" applyFill="1" applyAlignment="1">
      <alignment horizontal="center" wrapText="1"/>
    </xf>
    <xf numFmtId="0" fontId="50" fillId="12" borderId="0" xfId="0" applyFont="1" applyFill="1"/>
    <xf numFmtId="3" fontId="15" fillId="0" borderId="1" xfId="7" applyNumberFormat="1" applyBorder="1" applyAlignment="1">
      <alignment vertical="center"/>
    </xf>
    <xf numFmtId="0" fontId="61" fillId="13" borderId="1" xfId="7" applyFont="1" applyFill="1" applyBorder="1" applyAlignment="1">
      <alignment vertical="center" wrapText="1"/>
    </xf>
    <xf numFmtId="0" fontId="62" fillId="13" borderId="0" xfId="7" applyFont="1" applyFill="1" applyAlignment="1">
      <alignment vertical="center" wrapText="1"/>
    </xf>
    <xf numFmtId="0" fontId="62" fillId="13" borderId="1" xfId="7" applyFont="1" applyFill="1" applyBorder="1" applyAlignment="1">
      <alignment vertical="center" wrapText="1"/>
    </xf>
    <xf numFmtId="3" fontId="15" fillId="0" borderId="0" xfId="7" applyNumberFormat="1" applyAlignment="1">
      <alignment vertical="center"/>
    </xf>
    <xf numFmtId="0" fontId="62" fillId="13" borderId="54" xfId="7" applyFont="1" applyFill="1" applyBorder="1" applyAlignment="1">
      <alignment vertical="center" wrapText="1"/>
    </xf>
    <xf numFmtId="3" fontId="15" fillId="0" borderId="55" xfId="7" applyNumberFormat="1" applyBorder="1" applyAlignment="1">
      <alignment vertical="center"/>
    </xf>
    <xf numFmtId="0" fontId="62" fillId="13" borderId="55" xfId="7" applyFont="1" applyFill="1" applyBorder="1" applyAlignment="1">
      <alignment vertical="center" wrapText="1"/>
    </xf>
    <xf numFmtId="3" fontId="15" fillId="0" borderId="56" xfId="7" applyNumberFormat="1" applyBorder="1" applyAlignment="1">
      <alignment vertical="center"/>
    </xf>
    <xf numFmtId="0" fontId="62" fillId="13" borderId="56" xfId="7" applyFont="1" applyFill="1" applyBorder="1" applyAlignment="1">
      <alignment vertical="center" wrapText="1"/>
    </xf>
    <xf numFmtId="0" fontId="61" fillId="13" borderId="0" xfId="7" applyFont="1" applyFill="1" applyAlignment="1">
      <alignment vertical="center" wrapText="1"/>
    </xf>
    <xf numFmtId="5" fontId="14" fillId="10" borderId="4" xfId="0" applyNumberFormat="1" applyFont="1" applyFill="1" applyBorder="1" applyAlignment="1">
      <alignment wrapText="1"/>
    </xf>
    <xf numFmtId="10" fontId="15" fillId="10" borderId="10" xfId="0" applyNumberFormat="1" applyFont="1" applyFill="1" applyBorder="1" applyAlignment="1">
      <alignment vertical="center"/>
    </xf>
    <xf numFmtId="5" fontId="14" fillId="10" borderId="4" xfId="0" applyNumberFormat="1" applyFont="1" applyFill="1" applyBorder="1" applyAlignment="1">
      <alignment vertical="center" wrapText="1"/>
    </xf>
    <xf numFmtId="0" fontId="24" fillId="14" borderId="7" xfId="0" applyFont="1" applyFill="1" applyBorder="1" applyAlignment="1" applyProtection="1">
      <alignment horizontal="left"/>
      <protection locked="0"/>
    </xf>
    <xf numFmtId="3" fontId="24" fillId="14" borderId="7" xfId="0" applyNumberFormat="1" applyFont="1" applyFill="1" applyBorder="1" applyAlignment="1" applyProtection="1">
      <alignment horizontal="right"/>
      <protection locked="0"/>
    </xf>
    <xf numFmtId="170" fontId="17" fillId="14" borderId="7" xfId="0" applyNumberFormat="1" applyFont="1" applyFill="1" applyBorder="1" applyAlignment="1" applyProtection="1">
      <alignment horizontal="right"/>
      <protection hidden="1"/>
    </xf>
    <xf numFmtId="170" fontId="24" fillId="14" borderId="7" xfId="0" applyNumberFormat="1" applyFont="1" applyFill="1" applyBorder="1" applyAlignment="1" applyProtection="1">
      <alignment horizontal="right"/>
      <protection locked="0"/>
    </xf>
    <xf numFmtId="7" fontId="17" fillId="14" borderId="7" xfId="0" applyNumberFormat="1" applyFont="1" applyFill="1" applyBorder="1" applyProtection="1">
      <protection hidden="1"/>
    </xf>
    <xf numFmtId="169" fontId="24" fillId="14" borderId="7" xfId="0" applyNumberFormat="1" applyFont="1" applyFill="1" applyBorder="1" applyProtection="1">
      <protection locked="0"/>
    </xf>
    <xf numFmtId="7" fontId="17" fillId="14" borderId="57" xfId="0" applyNumberFormat="1" applyFont="1" applyFill="1" applyBorder="1" applyProtection="1">
      <protection hidden="1"/>
    </xf>
    <xf numFmtId="0" fontId="17" fillId="14" borderId="58" xfId="0" applyFont="1" applyFill="1" applyBorder="1" applyProtection="1">
      <protection hidden="1"/>
    </xf>
    <xf numFmtId="170" fontId="24" fillId="14" borderId="7" xfId="0" applyNumberFormat="1" applyFont="1" applyFill="1" applyBorder="1" applyProtection="1">
      <protection locked="0"/>
    </xf>
    <xf numFmtId="166" fontId="24" fillId="14" borderId="7" xfId="0" applyNumberFormat="1" applyFont="1" applyFill="1" applyBorder="1" applyProtection="1">
      <protection locked="0"/>
    </xf>
    <xf numFmtId="171" fontId="24" fillId="14" borderId="58" xfId="0" applyNumberFormat="1" applyFont="1" applyFill="1" applyBorder="1" applyProtection="1">
      <protection locked="0"/>
    </xf>
    <xf numFmtId="0" fontId="17" fillId="14" borderId="7" xfId="0" applyFont="1" applyFill="1" applyBorder="1"/>
    <xf numFmtId="7" fontId="24" fillId="14" borderId="58" xfId="0" applyNumberFormat="1" applyFont="1" applyFill="1" applyBorder="1" applyProtection="1">
      <protection locked="0"/>
    </xf>
    <xf numFmtId="0" fontId="9" fillId="14" borderId="7" xfId="0" applyFont="1" applyFill="1" applyBorder="1" applyProtection="1">
      <protection hidden="1"/>
    </xf>
    <xf numFmtId="168" fontId="9" fillId="14" borderId="7" xfId="0" applyNumberFormat="1" applyFont="1" applyFill="1" applyBorder="1" applyProtection="1">
      <protection locked="0"/>
    </xf>
    <xf numFmtId="0" fontId="9" fillId="14" borderId="7" xfId="0" applyFont="1" applyFill="1" applyBorder="1" applyProtection="1">
      <protection locked="0"/>
    </xf>
    <xf numFmtId="9" fontId="9" fillId="14" borderId="7" xfId="11" applyFont="1" applyFill="1" applyBorder="1" applyProtection="1">
      <protection locked="0"/>
    </xf>
    <xf numFmtId="7" fontId="9" fillId="14" borderId="7" xfId="0" applyNumberFormat="1" applyFont="1" applyFill="1" applyBorder="1" applyProtection="1">
      <protection locked="0"/>
    </xf>
    <xf numFmtId="9" fontId="9" fillId="14" borderId="7" xfId="11" applyFont="1" applyFill="1" applyBorder="1" applyAlignment="1" applyProtection="1">
      <alignment horizontal="right"/>
      <protection locked="0"/>
    </xf>
    <xf numFmtId="0" fontId="24" fillId="14" borderId="7" xfId="0" applyFont="1" applyFill="1" applyBorder="1" applyProtection="1">
      <protection locked="0"/>
    </xf>
    <xf numFmtId="0" fontId="6" fillId="14" borderId="6" xfId="0" applyFont="1" applyFill="1" applyBorder="1"/>
    <xf numFmtId="37" fontId="6" fillId="14" borderId="6" xfId="0" applyNumberFormat="1" applyFont="1" applyFill="1" applyBorder="1"/>
    <xf numFmtId="7" fontId="6" fillId="14" borderId="6" xfId="0" applyNumberFormat="1" applyFont="1" applyFill="1" applyBorder="1" applyProtection="1">
      <protection hidden="1"/>
    </xf>
    <xf numFmtId="7" fontId="6" fillId="14" borderId="6" xfId="0" applyNumberFormat="1" applyFont="1" applyFill="1" applyBorder="1"/>
    <xf numFmtId="7" fontId="6" fillId="14" borderId="10" xfId="0" applyNumberFormat="1" applyFont="1" applyFill="1" applyBorder="1"/>
    <xf numFmtId="0" fontId="6" fillId="14" borderId="10" xfId="0" applyFont="1" applyFill="1" applyBorder="1"/>
    <xf numFmtId="168" fontId="6" fillId="14" borderId="6" xfId="0" applyNumberFormat="1" applyFont="1" applyFill="1" applyBorder="1"/>
    <xf numFmtId="9" fontId="6" fillId="14" borderId="6" xfId="11" applyFont="1" applyFill="1" applyBorder="1" applyProtection="1"/>
    <xf numFmtId="165" fontId="6" fillId="14" borderId="6" xfId="0" applyNumberFormat="1" applyFont="1" applyFill="1" applyBorder="1"/>
    <xf numFmtId="0" fontId="19" fillId="11" borderId="0" xfId="0" applyFont="1" applyFill="1" applyAlignment="1">
      <alignment horizontal="center" wrapText="1"/>
    </xf>
    <xf numFmtId="0" fontId="19" fillId="11" borderId="7" xfId="0" applyFont="1" applyFill="1" applyBorder="1" applyAlignment="1">
      <alignment horizontal="center" wrapText="1"/>
    </xf>
    <xf numFmtId="0" fontId="19" fillId="11" borderId="58" xfId="0" applyFont="1" applyFill="1" applyBorder="1" applyAlignment="1">
      <alignment horizontal="center" wrapText="1"/>
    </xf>
    <xf numFmtId="0" fontId="19" fillId="11" borderId="8" xfId="0" applyFont="1" applyFill="1" applyBorder="1" applyAlignment="1">
      <alignment horizontal="center" wrapText="1"/>
    </xf>
    <xf numFmtId="0" fontId="0" fillId="15" borderId="9" xfId="0" applyFill="1" applyBorder="1"/>
    <xf numFmtId="0" fontId="47" fillId="16" borderId="0" xfId="0" applyFont="1" applyFill="1"/>
    <xf numFmtId="0" fontId="24" fillId="17" borderId="7" xfId="0" applyFont="1" applyFill="1" applyBorder="1" applyAlignment="1" applyProtection="1">
      <alignment horizontal="left"/>
      <protection locked="0"/>
    </xf>
    <xf numFmtId="0" fontId="24" fillId="17" borderId="58" xfId="0" applyFont="1" applyFill="1" applyBorder="1" applyAlignment="1" applyProtection="1">
      <alignment horizontal="left"/>
      <protection locked="0"/>
    </xf>
    <xf numFmtId="165" fontId="24" fillId="17" borderId="58" xfId="0" applyNumberFormat="1" applyFont="1" applyFill="1" applyBorder="1" applyAlignment="1" applyProtection="1">
      <alignment horizontal="right"/>
      <protection locked="0"/>
    </xf>
    <xf numFmtId="7" fontId="9" fillId="17" borderId="58" xfId="0" applyNumberFormat="1" applyFont="1" applyFill="1" applyBorder="1" applyProtection="1">
      <protection locked="0"/>
    </xf>
    <xf numFmtId="7" fontId="9" fillId="17" borderId="7" xfId="0" applyNumberFormat="1" applyFont="1" applyFill="1" applyBorder="1" applyProtection="1">
      <protection locked="0"/>
    </xf>
    <xf numFmtId="0" fontId="9" fillId="17" borderId="7" xfId="0" applyFont="1" applyFill="1" applyBorder="1" applyProtection="1">
      <protection hidden="1"/>
    </xf>
    <xf numFmtId="172" fontId="9" fillId="17" borderId="7" xfId="0" applyNumberFormat="1" applyFont="1" applyFill="1" applyBorder="1" applyAlignment="1" applyProtection="1">
      <alignment horizontal="right"/>
      <protection locked="0"/>
    </xf>
    <xf numFmtId="168" fontId="9" fillId="17" borderId="7" xfId="0" applyNumberFormat="1" applyFont="1" applyFill="1" applyBorder="1" applyProtection="1">
      <protection locked="0"/>
    </xf>
    <xf numFmtId="0" fontId="9" fillId="17" borderId="7" xfId="0" applyFont="1" applyFill="1" applyBorder="1" applyProtection="1">
      <protection locked="0"/>
    </xf>
    <xf numFmtId="9" fontId="9" fillId="17" borderId="7" xfId="0" applyNumberFormat="1" applyFont="1" applyFill="1" applyBorder="1" applyProtection="1">
      <protection locked="0"/>
    </xf>
    <xf numFmtId="9" fontId="9" fillId="17" borderId="7" xfId="0" applyNumberFormat="1" applyFont="1" applyFill="1" applyBorder="1" applyAlignment="1" applyProtection="1">
      <alignment horizontal="right"/>
      <protection locked="0"/>
    </xf>
    <xf numFmtId="0" fontId="9" fillId="17" borderId="7" xfId="0" applyFont="1" applyFill="1" applyBorder="1" applyAlignment="1" applyProtection="1">
      <alignment horizontal="right"/>
      <protection locked="0"/>
    </xf>
    <xf numFmtId="0" fontId="24" fillId="17" borderId="7" xfId="0" applyFont="1" applyFill="1" applyBorder="1" applyProtection="1">
      <protection locked="0"/>
    </xf>
    <xf numFmtId="0" fontId="24" fillId="17" borderId="58" xfId="0" applyFont="1" applyFill="1" applyBorder="1" applyProtection="1">
      <protection locked="0"/>
    </xf>
    <xf numFmtId="172" fontId="9" fillId="17" borderId="7" xfId="0" applyNumberFormat="1" applyFont="1" applyFill="1" applyBorder="1" applyAlignment="1" applyProtection="1">
      <alignment horizontal="right"/>
      <protection hidden="1"/>
    </xf>
    <xf numFmtId="0" fontId="24" fillId="17" borderId="59" xfId="0" applyFont="1" applyFill="1" applyBorder="1" applyProtection="1">
      <protection locked="0"/>
    </xf>
    <xf numFmtId="0" fontId="24" fillId="17" borderId="60" xfId="0" applyFont="1" applyFill="1" applyBorder="1" applyProtection="1">
      <protection locked="0"/>
    </xf>
    <xf numFmtId="0" fontId="0" fillId="17" borderId="9" xfId="0" applyFill="1" applyBorder="1"/>
    <xf numFmtId="0" fontId="0" fillId="17" borderId="9" xfId="0" applyFill="1" applyBorder="1" applyProtection="1">
      <protection hidden="1"/>
    </xf>
    <xf numFmtId="170" fontId="24" fillId="17" borderId="15" xfId="0" applyNumberFormat="1" applyFont="1" applyFill="1" applyBorder="1" applyProtection="1">
      <protection locked="0"/>
    </xf>
    <xf numFmtId="170" fontId="17" fillId="17" borderId="15" xfId="0" applyNumberFormat="1" applyFont="1" applyFill="1" applyBorder="1" applyProtection="1">
      <protection hidden="1"/>
    </xf>
    <xf numFmtId="0" fontId="9" fillId="17" borderId="61" xfId="0" applyFont="1" applyFill="1" applyBorder="1" applyProtection="1">
      <protection locked="0"/>
    </xf>
    <xf numFmtId="5" fontId="9" fillId="17" borderId="61" xfId="0" applyNumberFormat="1" applyFont="1" applyFill="1" applyBorder="1" applyProtection="1">
      <protection locked="0"/>
    </xf>
    <xf numFmtId="5" fontId="9" fillId="17" borderId="62" xfId="0" applyNumberFormat="1" applyFont="1" applyFill="1" applyBorder="1" applyProtection="1">
      <protection locked="0"/>
    </xf>
    <xf numFmtId="5" fontId="18" fillId="17" borderId="7" xfId="0" applyNumberFormat="1" applyFont="1" applyFill="1" applyBorder="1" applyAlignment="1" applyProtection="1">
      <alignment horizontal="right" wrapText="1"/>
      <protection locked="0"/>
    </xf>
    <xf numFmtId="5" fontId="18" fillId="17" borderId="7" xfId="0" applyNumberFormat="1" applyFont="1" applyFill="1" applyBorder="1" applyAlignment="1" applyProtection="1">
      <alignment wrapText="1"/>
      <protection locked="0"/>
    </xf>
    <xf numFmtId="5" fontId="14" fillId="17" borderId="7" xfId="0" applyNumberFormat="1" applyFont="1" applyFill="1" applyBorder="1" applyAlignment="1">
      <alignment wrapText="1"/>
    </xf>
    <xf numFmtId="10" fontId="15" fillId="17" borderId="7" xfId="0" applyNumberFormat="1" applyFont="1" applyFill="1" applyBorder="1" applyAlignment="1">
      <alignment vertical="center"/>
    </xf>
    <xf numFmtId="5" fontId="14" fillId="17" borderId="7" xfId="0" applyNumberFormat="1" applyFont="1" applyFill="1" applyBorder="1" applyAlignment="1">
      <alignment vertical="center" wrapText="1"/>
    </xf>
    <xf numFmtId="5" fontId="14" fillId="17" borderId="9" xfId="0" applyNumberFormat="1" applyFont="1" applyFill="1" applyBorder="1" applyAlignment="1">
      <alignment wrapText="1"/>
    </xf>
    <xf numFmtId="5" fontId="18" fillId="17" borderId="8" xfId="0" applyNumberFormat="1" applyFont="1" applyFill="1" applyBorder="1" applyAlignment="1" applyProtection="1">
      <alignment horizontal="right" vertical="center" wrapText="1"/>
      <protection locked="0"/>
    </xf>
    <xf numFmtId="5" fontId="14" fillId="17" borderId="36" xfId="0" applyNumberFormat="1" applyFont="1" applyFill="1" applyBorder="1" applyAlignment="1">
      <alignment vertical="center" wrapText="1"/>
    </xf>
    <xf numFmtId="5" fontId="17" fillId="17" borderId="7" xfId="0" applyNumberFormat="1" applyFont="1" applyFill="1" applyBorder="1" applyAlignment="1">
      <alignment horizontal="right" vertical="center" wrapText="1"/>
    </xf>
    <xf numFmtId="5" fontId="18" fillId="17" borderId="8" xfId="0" applyNumberFormat="1" applyFont="1" applyFill="1" applyBorder="1" applyAlignment="1" applyProtection="1">
      <alignment horizontal="right" wrapText="1"/>
      <protection locked="0"/>
    </xf>
    <xf numFmtId="5" fontId="18" fillId="17" borderId="9" xfId="0" applyNumberFormat="1" applyFont="1" applyFill="1" applyBorder="1" applyAlignment="1" applyProtection="1">
      <alignment horizontal="right" wrapText="1"/>
      <protection locked="0"/>
    </xf>
    <xf numFmtId="5" fontId="14" fillId="17" borderId="20" xfId="0" applyNumberFormat="1" applyFont="1" applyFill="1" applyBorder="1" applyAlignment="1">
      <alignment wrapText="1"/>
    </xf>
    <xf numFmtId="10" fontId="15" fillId="17" borderId="10" xfId="0" applyNumberFormat="1" applyFont="1" applyFill="1" applyBorder="1" applyAlignment="1">
      <alignment vertical="center"/>
    </xf>
    <xf numFmtId="37" fontId="9" fillId="17" borderId="2" xfId="0" applyNumberFormat="1" applyFont="1" applyFill="1" applyBorder="1" applyAlignment="1" applyProtection="1">
      <alignment wrapText="1"/>
      <protection locked="0"/>
    </xf>
    <xf numFmtId="0" fontId="9" fillId="17" borderId="2" xfId="0" applyFont="1" applyFill="1" applyBorder="1" applyAlignment="1" applyProtection="1">
      <alignment wrapText="1"/>
      <protection locked="0"/>
    </xf>
    <xf numFmtId="9" fontId="9" fillId="17" borderId="2" xfId="0" applyNumberFormat="1" applyFont="1" applyFill="1" applyBorder="1" applyAlignment="1" applyProtection="1">
      <alignment wrapText="1"/>
      <protection locked="0"/>
    </xf>
    <xf numFmtId="165" fontId="9" fillId="17" borderId="15" xfId="0" applyNumberFormat="1" applyFont="1" applyFill="1" applyBorder="1" applyAlignment="1" applyProtection="1">
      <alignment wrapText="1"/>
      <protection locked="0"/>
    </xf>
    <xf numFmtId="165" fontId="9" fillId="17" borderId="29" xfId="0" applyNumberFormat="1" applyFont="1" applyFill="1" applyBorder="1" applyAlignment="1" applyProtection="1">
      <alignment wrapText="1"/>
      <protection locked="0"/>
    </xf>
    <xf numFmtId="165" fontId="24" fillId="17" borderId="15" xfId="0" applyNumberFormat="1" applyFont="1" applyFill="1" applyBorder="1" applyProtection="1">
      <protection locked="0"/>
    </xf>
    <xf numFmtId="165" fontId="17" fillId="17" borderId="15" xfId="0" applyNumberFormat="1" applyFont="1" applyFill="1" applyBorder="1" applyProtection="1">
      <protection hidden="1"/>
    </xf>
    <xf numFmtId="165" fontId="24" fillId="17" borderId="29" xfId="0" applyNumberFormat="1" applyFont="1" applyFill="1" applyBorder="1" applyProtection="1">
      <protection locked="0"/>
    </xf>
    <xf numFmtId="165" fontId="17" fillId="17" borderId="29" xfId="0" applyNumberFormat="1" applyFont="1" applyFill="1" applyBorder="1" applyProtection="1">
      <protection hidden="1"/>
    </xf>
    <xf numFmtId="7" fontId="0" fillId="17" borderId="15" xfId="0" applyNumberFormat="1" applyFill="1" applyBorder="1" applyProtection="1">
      <protection hidden="1"/>
    </xf>
    <xf numFmtId="37" fontId="0" fillId="17" borderId="15" xfId="0" applyNumberFormat="1" applyFill="1" applyBorder="1" applyProtection="1">
      <protection hidden="1"/>
    </xf>
    <xf numFmtId="0" fontId="0" fillId="17" borderId="15" xfId="0" applyFill="1" applyBorder="1" applyProtection="1">
      <protection hidden="1"/>
    </xf>
    <xf numFmtId="7" fontId="6" fillId="17" borderId="4" xfId="0" applyNumberFormat="1" applyFont="1" applyFill="1" applyBorder="1" applyProtection="1">
      <protection hidden="1"/>
    </xf>
    <xf numFmtId="37" fontId="6" fillId="17" borderId="4" xfId="0" applyNumberFormat="1" applyFont="1" applyFill="1" applyBorder="1" applyProtection="1">
      <protection hidden="1"/>
    </xf>
    <xf numFmtId="0" fontId="6" fillId="17" borderId="21" xfId="0" applyFont="1" applyFill="1" applyBorder="1" applyProtection="1">
      <protection hidden="1"/>
    </xf>
    <xf numFmtId="7" fontId="6" fillId="17" borderId="63" xfId="0" applyNumberFormat="1" applyFont="1" applyFill="1" applyBorder="1" applyProtection="1">
      <protection hidden="1"/>
    </xf>
    <xf numFmtId="7" fontId="6" fillId="17" borderId="64" xfId="0" applyNumberFormat="1" applyFont="1" applyFill="1" applyBorder="1" applyProtection="1">
      <protection hidden="1"/>
    </xf>
    <xf numFmtId="0" fontId="47" fillId="18" borderId="35" xfId="0" applyFont="1" applyFill="1" applyBorder="1" applyAlignment="1" applyProtection="1">
      <alignment wrapText="1"/>
      <protection hidden="1"/>
    </xf>
    <xf numFmtId="7" fontId="56" fillId="18" borderId="36" xfId="0" applyNumberFormat="1" applyFont="1" applyFill="1" applyBorder="1" applyProtection="1">
      <protection hidden="1"/>
    </xf>
    <xf numFmtId="0" fontId="47" fillId="18" borderId="16" xfId="0" applyFont="1" applyFill="1" applyBorder="1" applyAlignment="1" applyProtection="1">
      <alignment wrapText="1"/>
      <protection hidden="1"/>
    </xf>
    <xf numFmtId="0" fontId="51" fillId="18" borderId="32" xfId="0" applyFont="1" applyFill="1" applyBorder="1" applyAlignment="1" applyProtection="1">
      <alignment horizontal="center" wrapText="1"/>
      <protection hidden="1"/>
    </xf>
    <xf numFmtId="0" fontId="20" fillId="10" borderId="3" xfId="0" applyFont="1" applyFill="1" applyBorder="1" applyAlignment="1">
      <alignment horizontal="left" wrapText="1"/>
    </xf>
    <xf numFmtId="0" fontId="20" fillId="10" borderId="25" xfId="0" applyFont="1" applyFill="1" applyBorder="1" applyAlignment="1">
      <alignment horizontal="left" wrapText="1"/>
    </xf>
    <xf numFmtId="0" fontId="44" fillId="18" borderId="31" xfId="0" applyFont="1" applyFill="1" applyBorder="1" applyAlignment="1">
      <alignment horizontal="center" wrapText="1"/>
    </xf>
    <xf numFmtId="0" fontId="44" fillId="18" borderId="31" xfId="0" applyFont="1" applyFill="1" applyBorder="1" applyAlignment="1" applyProtection="1">
      <alignment horizontal="center" wrapText="1"/>
      <protection locked="0"/>
    </xf>
    <xf numFmtId="0" fontId="54" fillId="18" borderId="31" xfId="0" applyFont="1" applyFill="1" applyBorder="1" applyAlignment="1" applyProtection="1">
      <alignment horizontal="center" wrapText="1"/>
      <protection hidden="1"/>
    </xf>
    <xf numFmtId="165" fontId="33" fillId="11" borderId="58" xfId="0" applyNumberFormat="1" applyFont="1" applyFill="1" applyBorder="1" applyAlignment="1" applyProtection="1">
      <alignment horizontal="right"/>
      <protection hidden="1"/>
    </xf>
    <xf numFmtId="7" fontId="17" fillId="11" borderId="58" xfId="0" applyNumberFormat="1" applyFont="1" applyFill="1" applyBorder="1" applyProtection="1">
      <protection hidden="1"/>
    </xf>
    <xf numFmtId="0" fontId="17" fillId="19" borderId="7" xfId="0" applyFont="1" applyFill="1" applyBorder="1" applyProtection="1">
      <protection hidden="1"/>
    </xf>
    <xf numFmtId="10" fontId="15" fillId="0" borderId="0" xfId="0" applyNumberFormat="1" applyFont="1" applyProtection="1">
      <protection hidden="1"/>
    </xf>
    <xf numFmtId="0" fontId="57" fillId="0" borderId="0" xfId="8"/>
    <xf numFmtId="3" fontId="64" fillId="0" borderId="1" xfId="7" applyNumberFormat="1" applyFont="1" applyBorder="1" applyAlignment="1">
      <alignment vertical="center"/>
    </xf>
    <xf numFmtId="0" fontId="6" fillId="9" borderId="6" xfId="9" applyFont="1" applyFill="1" applyBorder="1" applyAlignment="1" applyProtection="1">
      <alignment horizontal="left"/>
      <protection hidden="1"/>
    </xf>
    <xf numFmtId="0" fontId="6" fillId="0" borderId="0" xfId="9" applyFont="1" applyProtection="1">
      <protection hidden="1"/>
    </xf>
    <xf numFmtId="0" fontId="6" fillId="9" borderId="0" xfId="9" applyFont="1" applyFill="1" applyAlignment="1" applyProtection="1">
      <alignment horizontal="left"/>
      <protection hidden="1"/>
    </xf>
    <xf numFmtId="0" fontId="6" fillId="9" borderId="25" xfId="9" applyFont="1" applyFill="1" applyBorder="1" applyAlignment="1" applyProtection="1">
      <alignment horizontal="left"/>
      <protection hidden="1"/>
    </xf>
    <xf numFmtId="3" fontId="64" fillId="0" borderId="0" xfId="7" applyNumberFormat="1" applyFont="1" applyAlignment="1">
      <alignment vertical="center"/>
    </xf>
    <xf numFmtId="3" fontId="64" fillId="0" borderId="55" xfId="7" applyNumberFormat="1" applyFont="1" applyBorder="1" applyAlignment="1">
      <alignment vertical="center"/>
    </xf>
    <xf numFmtId="3" fontId="65" fillId="10" borderId="1" xfId="7" applyNumberFormat="1" applyFont="1" applyFill="1" applyBorder="1" applyAlignment="1">
      <alignment vertical="center" wrapText="1"/>
    </xf>
    <xf numFmtId="0" fontId="1" fillId="0" borderId="0" xfId="9"/>
    <xf numFmtId="0" fontId="61" fillId="10" borderId="1" xfId="7" applyFont="1" applyFill="1" applyBorder="1" applyAlignment="1">
      <alignment vertical="center" wrapText="1"/>
    </xf>
    <xf numFmtId="0" fontId="66" fillId="13" borderId="54" xfId="7" applyFont="1" applyFill="1" applyBorder="1" applyAlignment="1">
      <alignment vertical="center" wrapText="1"/>
    </xf>
    <xf numFmtId="0" fontId="66" fillId="13" borderId="1" xfId="7" applyFont="1" applyFill="1" applyBorder="1" applyAlignment="1">
      <alignment vertical="center" wrapText="1"/>
    </xf>
    <xf numFmtId="165" fontId="15" fillId="0" borderId="1" xfId="7" applyNumberFormat="1" applyBorder="1" applyAlignment="1">
      <alignment vertical="center"/>
    </xf>
    <xf numFmtId="165" fontId="65" fillId="10" borderId="1" xfId="7" applyNumberFormat="1" applyFont="1" applyFill="1" applyBorder="1" applyAlignment="1">
      <alignment vertical="center" wrapText="1"/>
    </xf>
    <xf numFmtId="167" fontId="15" fillId="0" borderId="1" xfId="7" applyNumberFormat="1" applyBorder="1" applyAlignment="1">
      <alignment vertical="center"/>
    </xf>
    <xf numFmtId="167" fontId="67" fillId="16" borderId="1" xfId="7" applyNumberFormat="1" applyFont="1" applyFill="1" applyBorder="1" applyAlignment="1">
      <alignment vertical="center"/>
    </xf>
    <xf numFmtId="167" fontId="15" fillId="16" borderId="1" xfId="7" applyNumberFormat="1" applyFill="1" applyBorder="1" applyAlignment="1">
      <alignment vertical="center"/>
    </xf>
    <xf numFmtId="167" fontId="65" fillId="10" borderId="1" xfId="7" applyNumberFormat="1" applyFont="1" applyFill="1" applyBorder="1" applyAlignment="1">
      <alignment vertical="center" wrapText="1"/>
    </xf>
    <xf numFmtId="167" fontId="11" fillId="0" borderId="0" xfId="8" applyNumberFormat="1" applyFont="1" applyAlignment="1">
      <alignment horizontal="right" readingOrder="1"/>
    </xf>
    <xf numFmtId="167" fontId="64" fillId="0" borderId="0" xfId="7" applyNumberFormat="1" applyFont="1" applyAlignment="1">
      <alignment vertical="center"/>
    </xf>
    <xf numFmtId="167" fontId="64" fillId="0" borderId="1" xfId="7" applyNumberFormat="1" applyFont="1" applyBorder="1" applyAlignment="1">
      <alignment vertical="center"/>
    </xf>
    <xf numFmtId="165" fontId="15" fillId="0" borderId="0" xfId="7" applyNumberFormat="1" applyAlignment="1">
      <alignment vertical="center"/>
    </xf>
    <xf numFmtId="167" fontId="67" fillId="20" borderId="1" xfId="7" applyNumberFormat="1" applyFont="1" applyFill="1" applyBorder="1" applyAlignment="1">
      <alignment vertical="center"/>
    </xf>
    <xf numFmtId="0" fontId="0" fillId="22" borderId="0" xfId="0" applyFill="1" applyAlignment="1">
      <alignment horizontal="center"/>
    </xf>
    <xf numFmtId="0" fontId="63" fillId="13" borderId="0" xfId="7" applyFont="1" applyFill="1" applyAlignment="1">
      <alignment horizontal="center"/>
    </xf>
    <xf numFmtId="0" fontId="1" fillId="0" borderId="7" xfId="0" applyFont="1" applyBorder="1" applyAlignment="1">
      <alignment horizontal="left" wrapText="1"/>
    </xf>
    <xf numFmtId="167" fontId="57" fillId="0" borderId="0" xfId="8" applyNumberFormat="1"/>
    <xf numFmtId="0" fontId="61" fillId="13" borderId="1" xfId="7" applyFont="1" applyFill="1" applyBorder="1" applyAlignment="1">
      <alignment horizontal="left" vertical="center" wrapText="1" indent="1"/>
    </xf>
    <xf numFmtId="0" fontId="61" fillId="13" borderId="54" xfId="7" applyFont="1" applyFill="1" applyBorder="1" applyAlignment="1">
      <alignment horizontal="left" vertical="center" wrapText="1" indent="1"/>
    </xf>
    <xf numFmtId="0" fontId="57" fillId="23" borderId="0" xfId="8" applyFill="1"/>
    <xf numFmtId="6" fontId="0" fillId="0" borderId="0" xfId="0" applyNumberFormat="1" applyAlignment="1">
      <alignment wrapText="1"/>
    </xf>
    <xf numFmtId="7" fontId="0" fillId="0" borderId="0" xfId="0" applyNumberFormat="1"/>
    <xf numFmtId="0" fontId="1" fillId="10" borderId="3" xfId="0" applyFont="1" applyFill="1" applyBorder="1" applyAlignment="1">
      <alignment wrapText="1"/>
    </xf>
    <xf numFmtId="0" fontId="68" fillId="10" borderId="0" xfId="0" applyFont="1" applyFill="1" applyAlignment="1">
      <alignment vertical="center"/>
    </xf>
    <xf numFmtId="0" fontId="22" fillId="10" borderId="0" xfId="0" applyFont="1" applyFill="1"/>
    <xf numFmtId="0" fontId="70" fillId="10" borderId="0" xfId="0" applyFont="1" applyFill="1" applyAlignment="1">
      <alignment horizontal="center" vertical="center"/>
    </xf>
    <xf numFmtId="0" fontId="70" fillId="10" borderId="0" xfId="0" applyFont="1" applyFill="1" applyAlignment="1">
      <alignment vertical="center"/>
    </xf>
    <xf numFmtId="6" fontId="70" fillId="10" borderId="0" xfId="0" applyNumberFormat="1" applyFont="1" applyFill="1" applyAlignment="1">
      <alignment horizontal="right" vertical="center"/>
    </xf>
    <xf numFmtId="0" fontId="70" fillId="10" borderId="0" xfId="0" applyFont="1" applyFill="1" applyAlignment="1">
      <alignment horizontal="right" vertical="center"/>
    </xf>
    <xf numFmtId="0" fontId="21" fillId="10" borderId="0" xfId="0" applyFont="1" applyFill="1" applyAlignment="1">
      <alignment vertical="center"/>
    </xf>
    <xf numFmtId="0" fontId="71" fillId="10" borderId="0" xfId="0" applyFont="1" applyFill="1" applyAlignment="1">
      <alignment vertical="center"/>
    </xf>
    <xf numFmtId="5" fontId="71" fillId="10" borderId="0" xfId="0" applyNumberFormat="1" applyFont="1" applyFill="1" applyAlignment="1">
      <alignment horizontal="right" vertical="center"/>
    </xf>
    <xf numFmtId="174" fontId="71" fillId="10" borderId="0" xfId="0" applyNumberFormat="1" applyFont="1" applyFill="1" applyAlignment="1">
      <alignment horizontal="right" vertical="center"/>
    </xf>
    <xf numFmtId="6" fontId="71" fillId="10" borderId="0" xfId="0" applyNumberFormat="1" applyFont="1" applyFill="1" applyAlignment="1">
      <alignment horizontal="right" vertical="center"/>
    </xf>
    <xf numFmtId="0" fontId="71" fillId="10" borderId="0" xfId="0" applyFont="1" applyFill="1" applyAlignment="1">
      <alignment horizontal="right" vertical="center"/>
    </xf>
    <xf numFmtId="0" fontId="0" fillId="10" borderId="0" xfId="0" applyFill="1" applyAlignment="1">
      <alignment vertical="center"/>
    </xf>
    <xf numFmtId="5" fontId="70" fillId="10" borderId="0" xfId="0" applyNumberFormat="1" applyFont="1" applyFill="1" applyAlignment="1">
      <alignment horizontal="right" vertical="center"/>
    </xf>
    <xf numFmtId="174" fontId="70" fillId="10" borderId="0" xfId="0" applyNumberFormat="1" applyFont="1" applyFill="1" applyAlignment="1">
      <alignment horizontal="right" vertical="center"/>
    </xf>
    <xf numFmtId="0" fontId="21" fillId="10" borderId="0" xfId="0" applyFont="1" applyFill="1"/>
    <xf numFmtId="6" fontId="72" fillId="10" borderId="0" xfId="0" applyNumberFormat="1" applyFont="1" applyFill="1" applyAlignment="1">
      <alignment horizontal="right" vertical="center"/>
    </xf>
    <xf numFmtId="0" fontId="72" fillId="10" borderId="0" xfId="0" applyFont="1" applyFill="1" applyAlignment="1">
      <alignment horizontal="right" vertical="center"/>
    </xf>
    <xf numFmtId="175" fontId="71" fillId="10" borderId="0" xfId="0" applyNumberFormat="1" applyFont="1" applyFill="1" applyAlignment="1">
      <alignment horizontal="right" vertical="center"/>
    </xf>
    <xf numFmtId="0" fontId="20" fillId="10" borderId="0" xfId="0" applyFont="1" applyFill="1" applyAlignment="1">
      <alignment vertical="center"/>
    </xf>
    <xf numFmtId="0" fontId="73" fillId="10" borderId="0" xfId="0" applyFont="1" applyFill="1" applyAlignment="1">
      <alignment horizontal="right" vertical="center"/>
    </xf>
    <xf numFmtId="3" fontId="71" fillId="10" borderId="0" xfId="0" applyNumberFormat="1" applyFont="1" applyFill="1" applyAlignment="1">
      <alignment horizontal="right" vertical="center"/>
    </xf>
    <xf numFmtId="0" fontId="1" fillId="10" borderId="0" xfId="0" applyFont="1" applyFill="1" applyAlignment="1">
      <alignment wrapText="1"/>
    </xf>
    <xf numFmtId="3" fontId="70" fillId="10" borderId="0" xfId="0" applyNumberFormat="1" applyFont="1" applyFill="1" applyAlignment="1">
      <alignment horizontal="right" vertical="center"/>
    </xf>
    <xf numFmtId="0" fontId="16" fillId="10" borderId="0" xfId="0" applyFont="1" applyFill="1" applyAlignment="1">
      <alignment horizontal="right" wrapText="1"/>
    </xf>
    <xf numFmtId="0" fontId="16" fillId="10" borderId="0" xfId="0" applyFont="1" applyFill="1" applyAlignment="1">
      <alignment horizontal="right" vertical="center" wrapText="1"/>
    </xf>
    <xf numFmtId="5" fontId="14" fillId="10" borderId="0" xfId="0" applyNumberFormat="1" applyFont="1" applyFill="1" applyAlignment="1">
      <alignment wrapText="1"/>
    </xf>
    <xf numFmtId="10" fontId="15" fillId="10" borderId="0" xfId="0" applyNumberFormat="1" applyFont="1" applyFill="1" applyAlignment="1">
      <alignment vertical="center"/>
    </xf>
    <xf numFmtId="5" fontId="14" fillId="10" borderId="0" xfId="0" applyNumberFormat="1" applyFont="1" applyFill="1" applyAlignment="1">
      <alignment vertical="center" wrapText="1"/>
    </xf>
    <xf numFmtId="5" fontId="18" fillId="10" borderId="0" xfId="0" applyNumberFormat="1" applyFont="1" applyFill="1" applyAlignment="1" applyProtection="1">
      <alignment horizontal="right" wrapText="1"/>
      <protection locked="0"/>
    </xf>
    <xf numFmtId="5" fontId="18" fillId="10" borderId="0" xfId="0" applyNumberFormat="1" applyFont="1" applyFill="1" applyAlignment="1" applyProtection="1">
      <alignment wrapText="1"/>
      <protection locked="0"/>
    </xf>
    <xf numFmtId="0" fontId="0" fillId="10" borderId="0" xfId="0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0" fillId="10" borderId="0" xfId="0" applyFill="1" applyAlignment="1">
      <alignment horizontal="left" vertical="center" wrapText="1"/>
    </xf>
    <xf numFmtId="5" fontId="17" fillId="10" borderId="0" xfId="0" applyNumberFormat="1" applyFont="1" applyFill="1" applyAlignment="1">
      <alignment horizontal="right" vertical="center" wrapText="1"/>
    </xf>
    <xf numFmtId="5" fontId="18" fillId="10" borderId="0" xfId="0" applyNumberFormat="1" applyFont="1" applyFill="1" applyAlignment="1" applyProtection="1">
      <alignment horizontal="right" vertical="center" wrapText="1"/>
      <protection locked="0"/>
    </xf>
    <xf numFmtId="0" fontId="7" fillId="10" borderId="0" xfId="0" applyFont="1" applyFill="1" applyAlignment="1">
      <alignment horizontal="left" vertical="center" wrapText="1"/>
    </xf>
    <xf numFmtId="167" fontId="15" fillId="0" borderId="0" xfId="7" applyNumberFormat="1" applyAlignment="1">
      <alignment vertical="center"/>
    </xf>
    <xf numFmtId="0" fontId="74" fillId="13" borderId="0" xfId="7" applyFont="1" applyFill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9" fillId="10" borderId="0" xfId="0" applyFont="1" applyFill="1" applyAlignment="1">
      <alignment horizontal="center" wrapText="1"/>
    </xf>
    <xf numFmtId="7" fontId="0" fillId="24" borderId="15" xfId="0" applyNumberFormat="1" applyFill="1" applyBorder="1" applyProtection="1">
      <protection hidden="1"/>
    </xf>
    <xf numFmtId="7" fontId="0" fillId="24" borderId="17" xfId="0" applyNumberFormat="1" applyFill="1" applyBorder="1" applyProtection="1">
      <protection hidden="1"/>
    </xf>
    <xf numFmtId="0" fontId="15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46" fillId="5" borderId="0" xfId="0" applyFont="1" applyFill="1" applyAlignment="1">
      <alignment horizontal="center"/>
    </xf>
    <xf numFmtId="0" fontId="42" fillId="5" borderId="0" xfId="0" applyFont="1" applyFill="1" applyAlignment="1">
      <alignment horizontal="center" vertical="top"/>
    </xf>
    <xf numFmtId="0" fontId="6" fillId="6" borderId="0" xfId="0" applyFont="1" applyFill="1" applyAlignment="1">
      <alignment horizontal="center"/>
    </xf>
    <xf numFmtId="0" fontId="10" fillId="0" borderId="24" xfId="0" applyFont="1" applyBorder="1" applyAlignment="1" applyProtection="1">
      <alignment horizontal="left" vertical="center" wrapText="1"/>
      <protection hidden="1"/>
    </xf>
    <xf numFmtId="0" fontId="45" fillId="4" borderId="4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left" vertical="center" wrapText="1"/>
    </xf>
    <xf numFmtId="0" fontId="44" fillId="4" borderId="4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left" vertical="center" wrapText="1"/>
    </xf>
    <xf numFmtId="0" fontId="69" fillId="10" borderId="0" xfId="0" applyFont="1" applyFill="1" applyAlignment="1">
      <alignment horizontal="center" vertical="center"/>
    </xf>
    <xf numFmtId="0" fontId="19" fillId="10" borderId="65" xfId="0" applyFont="1" applyFill="1" applyBorder="1" applyAlignment="1">
      <alignment horizontal="center" wrapText="1"/>
    </xf>
    <xf numFmtId="0" fontId="19" fillId="10" borderId="66" xfId="0" applyFont="1" applyFill="1" applyBorder="1" applyAlignment="1">
      <alignment horizontal="center" wrapText="1"/>
    </xf>
    <xf numFmtId="0" fontId="7" fillId="10" borderId="0" xfId="0" applyFont="1" applyFill="1" applyAlignment="1">
      <alignment horizontal="left" vertical="center" wrapText="1"/>
    </xf>
    <xf numFmtId="0" fontId="19" fillId="10" borderId="7" xfId="0" applyFont="1" applyFill="1" applyBorder="1" applyAlignment="1">
      <alignment horizontal="center" wrapText="1"/>
    </xf>
    <xf numFmtId="0" fontId="15" fillId="10" borderId="25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Alignment="1" applyProtection="1">
      <alignment horizontal="left" wrapText="1"/>
      <protection hidden="1"/>
    </xf>
    <xf numFmtId="0" fontId="15" fillId="10" borderId="25" xfId="0" applyFont="1" applyFill="1" applyBorder="1" applyAlignment="1" applyProtection="1">
      <alignment horizontal="left" vertical="center" wrapText="1"/>
      <protection hidden="1"/>
    </xf>
    <xf numFmtId="0" fontId="15" fillId="10" borderId="25" xfId="0" applyFont="1" applyFill="1" applyBorder="1" applyAlignment="1" applyProtection="1">
      <alignment vertical="center"/>
      <protection hidden="1"/>
    </xf>
    <xf numFmtId="0" fontId="0" fillId="0" borderId="25" xfId="0" applyBorder="1" applyAlignment="1">
      <alignment vertical="center"/>
    </xf>
    <xf numFmtId="0" fontId="51" fillId="21" borderId="0" xfId="0" applyFont="1" applyFill="1" applyAlignment="1">
      <alignment horizontal="center" vertical="center" wrapText="1"/>
    </xf>
    <xf numFmtId="0" fontId="51" fillId="5" borderId="57" xfId="0" applyFont="1" applyFill="1" applyBorder="1" applyAlignment="1">
      <alignment horizontal="center"/>
    </xf>
    <xf numFmtId="0" fontId="51" fillId="5" borderId="2" xfId="0" applyFont="1" applyFill="1" applyBorder="1" applyAlignment="1">
      <alignment horizontal="center"/>
    </xf>
    <xf numFmtId="0" fontId="51" fillId="5" borderId="58" xfId="0" applyFont="1" applyFill="1" applyBorder="1" applyAlignment="1">
      <alignment horizontal="center"/>
    </xf>
    <xf numFmtId="0" fontId="51" fillId="5" borderId="7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3" fillId="16" borderId="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2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1" fillId="0" borderId="67" xfId="0" applyFont="1" applyBorder="1" applyAlignment="1">
      <alignment horizontal="center" vertical="center"/>
    </xf>
    <xf numFmtId="0" fontId="6" fillId="0" borderId="68" xfId="0" applyFont="1" applyBorder="1" applyAlignment="1" applyProtection="1">
      <alignment horizontal="center"/>
      <protection hidden="1"/>
    </xf>
    <xf numFmtId="0" fontId="6" fillId="0" borderId="67" xfId="0" applyFont="1" applyBorder="1" applyAlignment="1" applyProtection="1">
      <alignment horizontal="center"/>
      <protection hidden="1"/>
    </xf>
    <xf numFmtId="0" fontId="6" fillId="0" borderId="69" xfId="0" applyFont="1" applyBorder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53" fillId="5" borderId="9" xfId="0" applyFont="1" applyFill="1" applyBorder="1" applyAlignment="1" applyProtection="1">
      <alignment horizontal="center" wrapText="1"/>
      <protection hidden="1"/>
    </xf>
    <xf numFmtId="0" fontId="53" fillId="5" borderId="70" xfId="0" applyFont="1" applyFill="1" applyBorder="1" applyAlignment="1" applyProtection="1">
      <alignment horizontal="center" wrapText="1"/>
      <protection hidden="1"/>
    </xf>
    <xf numFmtId="0" fontId="53" fillId="5" borderId="35" xfId="0" applyFont="1" applyFill="1" applyBorder="1" applyAlignment="1" applyProtection="1">
      <alignment horizontal="center" wrapText="1"/>
      <protection hidden="1"/>
    </xf>
    <xf numFmtId="0" fontId="53" fillId="5" borderId="16" xfId="0" applyFont="1" applyFill="1" applyBorder="1" applyAlignment="1" applyProtection="1">
      <alignment horizontal="center" wrapText="1"/>
      <protection hidden="1"/>
    </xf>
    <xf numFmtId="0" fontId="32" fillId="0" borderId="24" xfId="0" applyFont="1" applyBorder="1" applyAlignment="1" applyProtection="1">
      <alignment horizontal="center" wrapText="1"/>
      <protection hidden="1"/>
    </xf>
    <xf numFmtId="0" fontId="19" fillId="10" borderId="0" xfId="0" applyFont="1" applyFill="1" applyAlignment="1">
      <alignment horizontal="center" wrapText="1"/>
    </xf>
    <xf numFmtId="0" fontId="53" fillId="18" borderId="9" xfId="0" applyFont="1" applyFill="1" applyBorder="1" applyAlignment="1" applyProtection="1">
      <alignment horizontal="center" wrapText="1"/>
      <protection hidden="1"/>
    </xf>
    <xf numFmtId="0" fontId="53" fillId="18" borderId="70" xfId="0" applyFont="1" applyFill="1" applyBorder="1" applyAlignment="1" applyProtection="1">
      <alignment horizont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8" fillId="0" borderId="67" xfId="0" applyFont="1" applyBorder="1" applyAlignment="1" applyProtection="1">
      <alignment horizontal="left" vertical="center" wrapText="1"/>
      <protection hidden="1"/>
    </xf>
    <xf numFmtId="0" fontId="6" fillId="0" borderId="67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1" fillId="13" borderId="71" xfId="7" applyFont="1" applyFill="1" applyBorder="1" applyAlignment="1">
      <alignment horizontal="center" vertical="center" wrapText="1"/>
    </xf>
    <xf numFmtId="0" fontId="61" fillId="13" borderId="0" xfId="7" applyFont="1" applyFill="1" applyAlignment="1">
      <alignment horizontal="center" vertical="center" wrapText="1"/>
    </xf>
    <xf numFmtId="0" fontId="61" fillId="13" borderId="56" xfId="7" applyFont="1" applyFill="1" applyBorder="1" applyAlignment="1">
      <alignment horizontal="center" vertical="center" wrapText="1"/>
    </xf>
  </cellXfs>
  <cellStyles count="14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Normal" xfId="0" builtinId="0"/>
    <cellStyle name="Normal 2" xfId="7" xr:uid="{00000000-0005-0000-0000-000007000000}"/>
    <cellStyle name="Normal 3" xfId="8" xr:uid="{00000000-0005-0000-0000-000008000000}"/>
    <cellStyle name="Normal 3 2" xfId="9" xr:uid="{00000000-0005-0000-0000-000009000000}"/>
    <cellStyle name="Normal 4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jpeg"/><Relationship Id="rId2" Type="http://schemas.openxmlformats.org/officeDocument/2006/relationships/image" Target="../media/image2.emf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jpeg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6.emf"/><Relationship Id="rId3" Type="http://schemas.openxmlformats.org/officeDocument/2006/relationships/image" Target="../media/image81.emf"/><Relationship Id="rId7" Type="http://schemas.openxmlformats.org/officeDocument/2006/relationships/image" Target="../media/image85.emf"/><Relationship Id="rId2" Type="http://schemas.openxmlformats.org/officeDocument/2006/relationships/image" Target="../media/image80.emf"/><Relationship Id="rId1" Type="http://schemas.openxmlformats.org/officeDocument/2006/relationships/image" Target="../media/image79.emf"/><Relationship Id="rId6" Type="http://schemas.openxmlformats.org/officeDocument/2006/relationships/image" Target="../media/image84.emf"/><Relationship Id="rId5" Type="http://schemas.openxmlformats.org/officeDocument/2006/relationships/image" Target="../media/image83.emf"/><Relationship Id="rId4" Type="http://schemas.openxmlformats.org/officeDocument/2006/relationships/image" Target="../media/image82.em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emf"/><Relationship Id="rId3" Type="http://schemas.openxmlformats.org/officeDocument/2006/relationships/image" Target="../media/image89.emf"/><Relationship Id="rId7" Type="http://schemas.openxmlformats.org/officeDocument/2006/relationships/image" Target="../media/image93.emf"/><Relationship Id="rId2" Type="http://schemas.openxmlformats.org/officeDocument/2006/relationships/image" Target="../media/image88.emf"/><Relationship Id="rId1" Type="http://schemas.openxmlformats.org/officeDocument/2006/relationships/image" Target="../media/image87.emf"/><Relationship Id="rId6" Type="http://schemas.openxmlformats.org/officeDocument/2006/relationships/image" Target="../media/image92.emf"/><Relationship Id="rId11" Type="http://schemas.openxmlformats.org/officeDocument/2006/relationships/image" Target="../media/image26.emf"/><Relationship Id="rId5" Type="http://schemas.openxmlformats.org/officeDocument/2006/relationships/image" Target="../media/image91.emf"/><Relationship Id="rId10" Type="http://schemas.openxmlformats.org/officeDocument/2006/relationships/image" Target="../media/image25.emf"/><Relationship Id="rId4" Type="http://schemas.openxmlformats.org/officeDocument/2006/relationships/image" Target="../media/image90.emf"/><Relationship Id="rId9" Type="http://schemas.openxmlformats.org/officeDocument/2006/relationships/image" Target="../media/image24.emf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2.emf"/><Relationship Id="rId3" Type="http://schemas.openxmlformats.org/officeDocument/2006/relationships/image" Target="../media/image97.emf"/><Relationship Id="rId7" Type="http://schemas.openxmlformats.org/officeDocument/2006/relationships/image" Target="../media/image101.emf"/><Relationship Id="rId2" Type="http://schemas.openxmlformats.org/officeDocument/2006/relationships/image" Target="../media/image96.emf"/><Relationship Id="rId1" Type="http://schemas.openxmlformats.org/officeDocument/2006/relationships/image" Target="../media/image95.emf"/><Relationship Id="rId6" Type="http://schemas.openxmlformats.org/officeDocument/2006/relationships/image" Target="../media/image100.emf"/><Relationship Id="rId5" Type="http://schemas.openxmlformats.org/officeDocument/2006/relationships/image" Target="../media/image99.emf"/><Relationship Id="rId4" Type="http://schemas.openxmlformats.org/officeDocument/2006/relationships/image" Target="../media/image98.emf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0.emf"/><Relationship Id="rId3" Type="http://schemas.openxmlformats.org/officeDocument/2006/relationships/image" Target="../media/image105.emf"/><Relationship Id="rId7" Type="http://schemas.openxmlformats.org/officeDocument/2006/relationships/image" Target="../media/image109.emf"/><Relationship Id="rId2" Type="http://schemas.openxmlformats.org/officeDocument/2006/relationships/image" Target="../media/image104.emf"/><Relationship Id="rId1" Type="http://schemas.openxmlformats.org/officeDocument/2006/relationships/image" Target="../media/image103.emf"/><Relationship Id="rId6" Type="http://schemas.openxmlformats.org/officeDocument/2006/relationships/image" Target="../media/image108.emf"/><Relationship Id="rId5" Type="http://schemas.openxmlformats.org/officeDocument/2006/relationships/image" Target="../media/image107.emf"/><Relationship Id="rId4" Type="http://schemas.openxmlformats.org/officeDocument/2006/relationships/image" Target="../media/image106.e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3.emf"/><Relationship Id="rId7" Type="http://schemas.openxmlformats.org/officeDocument/2006/relationships/image" Target="../media/image117.emf"/><Relationship Id="rId2" Type="http://schemas.openxmlformats.org/officeDocument/2006/relationships/image" Target="../media/image112.emf"/><Relationship Id="rId1" Type="http://schemas.openxmlformats.org/officeDocument/2006/relationships/image" Target="../media/image111.emf"/><Relationship Id="rId6" Type="http://schemas.openxmlformats.org/officeDocument/2006/relationships/image" Target="../media/image116.emf"/><Relationship Id="rId5" Type="http://schemas.openxmlformats.org/officeDocument/2006/relationships/image" Target="../media/image115.emf"/><Relationship Id="rId4" Type="http://schemas.openxmlformats.org/officeDocument/2006/relationships/image" Target="../media/image114.em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3.emf"/><Relationship Id="rId2" Type="http://schemas.openxmlformats.org/officeDocument/2006/relationships/image" Target="../media/image112.emf"/><Relationship Id="rId1" Type="http://schemas.openxmlformats.org/officeDocument/2006/relationships/image" Target="../media/image111.emf"/><Relationship Id="rId5" Type="http://schemas.openxmlformats.org/officeDocument/2006/relationships/image" Target="../media/image115.emf"/><Relationship Id="rId4" Type="http://schemas.openxmlformats.org/officeDocument/2006/relationships/image" Target="../media/image114.em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3.emf"/><Relationship Id="rId2" Type="http://schemas.openxmlformats.org/officeDocument/2006/relationships/image" Target="../media/image112.emf"/><Relationship Id="rId1" Type="http://schemas.openxmlformats.org/officeDocument/2006/relationships/image" Target="../media/image111.emf"/><Relationship Id="rId5" Type="http://schemas.openxmlformats.org/officeDocument/2006/relationships/image" Target="../media/image115.emf"/><Relationship Id="rId4" Type="http://schemas.openxmlformats.org/officeDocument/2006/relationships/image" Target="../media/image11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emf"/><Relationship Id="rId13" Type="http://schemas.openxmlformats.org/officeDocument/2006/relationships/image" Target="../media/image30.emf"/><Relationship Id="rId3" Type="http://schemas.openxmlformats.org/officeDocument/2006/relationships/image" Target="../media/image20.emf"/><Relationship Id="rId7" Type="http://schemas.openxmlformats.org/officeDocument/2006/relationships/image" Target="../media/image24.emf"/><Relationship Id="rId12" Type="http://schemas.openxmlformats.org/officeDocument/2006/relationships/image" Target="../media/image29.emf"/><Relationship Id="rId2" Type="http://schemas.openxmlformats.org/officeDocument/2006/relationships/image" Target="../media/image19.emf"/><Relationship Id="rId1" Type="http://schemas.openxmlformats.org/officeDocument/2006/relationships/image" Target="../media/image18.emf"/><Relationship Id="rId6" Type="http://schemas.openxmlformats.org/officeDocument/2006/relationships/image" Target="../media/image23.emf"/><Relationship Id="rId11" Type="http://schemas.openxmlformats.org/officeDocument/2006/relationships/image" Target="../media/image28.emf"/><Relationship Id="rId5" Type="http://schemas.openxmlformats.org/officeDocument/2006/relationships/image" Target="../media/image22.emf"/><Relationship Id="rId10" Type="http://schemas.openxmlformats.org/officeDocument/2006/relationships/image" Target="../media/image27.emf"/><Relationship Id="rId4" Type="http://schemas.openxmlformats.org/officeDocument/2006/relationships/image" Target="../media/image21.emf"/><Relationship Id="rId9" Type="http://schemas.openxmlformats.org/officeDocument/2006/relationships/image" Target="../media/image26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emf"/><Relationship Id="rId2" Type="http://schemas.openxmlformats.org/officeDocument/2006/relationships/image" Target="../media/image32.emf"/><Relationship Id="rId1" Type="http://schemas.openxmlformats.org/officeDocument/2006/relationships/image" Target="../media/image31.emf"/><Relationship Id="rId6" Type="http://schemas.openxmlformats.org/officeDocument/2006/relationships/image" Target="../media/image36.emf"/><Relationship Id="rId5" Type="http://schemas.openxmlformats.org/officeDocument/2006/relationships/image" Target="../media/image35.emf"/><Relationship Id="rId4" Type="http://schemas.openxmlformats.org/officeDocument/2006/relationships/image" Target="../media/image34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emf"/><Relationship Id="rId3" Type="http://schemas.openxmlformats.org/officeDocument/2006/relationships/image" Target="../media/image39.emf"/><Relationship Id="rId7" Type="http://schemas.openxmlformats.org/officeDocument/2006/relationships/image" Target="../media/image43.emf"/><Relationship Id="rId2" Type="http://schemas.openxmlformats.org/officeDocument/2006/relationships/image" Target="../media/image38.emf"/><Relationship Id="rId1" Type="http://schemas.openxmlformats.org/officeDocument/2006/relationships/image" Target="../media/image37.emf"/><Relationship Id="rId6" Type="http://schemas.openxmlformats.org/officeDocument/2006/relationships/image" Target="../media/image42.emf"/><Relationship Id="rId5" Type="http://schemas.openxmlformats.org/officeDocument/2006/relationships/image" Target="../media/image41.emf"/><Relationship Id="rId10" Type="http://schemas.openxmlformats.org/officeDocument/2006/relationships/image" Target="../media/image33.emf"/><Relationship Id="rId4" Type="http://schemas.openxmlformats.org/officeDocument/2006/relationships/image" Target="../media/image40.emf"/><Relationship Id="rId9" Type="http://schemas.openxmlformats.org/officeDocument/2006/relationships/image" Target="../media/image4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emf"/><Relationship Id="rId13" Type="http://schemas.openxmlformats.org/officeDocument/2006/relationships/image" Target="../media/image53.emf"/><Relationship Id="rId3" Type="http://schemas.openxmlformats.org/officeDocument/2006/relationships/image" Target="../media/image46.emf"/><Relationship Id="rId7" Type="http://schemas.openxmlformats.org/officeDocument/2006/relationships/image" Target="../media/image47.emf"/><Relationship Id="rId12" Type="http://schemas.openxmlformats.org/officeDocument/2006/relationships/image" Target="../media/image52.emf"/><Relationship Id="rId2" Type="http://schemas.openxmlformats.org/officeDocument/2006/relationships/image" Target="../media/image42.emf"/><Relationship Id="rId1" Type="http://schemas.openxmlformats.org/officeDocument/2006/relationships/image" Target="../media/image44.emf"/><Relationship Id="rId6" Type="http://schemas.openxmlformats.org/officeDocument/2006/relationships/image" Target="../media/image43.emf"/><Relationship Id="rId11" Type="http://schemas.openxmlformats.org/officeDocument/2006/relationships/image" Target="../media/image51.emf"/><Relationship Id="rId5" Type="http://schemas.openxmlformats.org/officeDocument/2006/relationships/image" Target="../media/image45.emf"/><Relationship Id="rId10" Type="http://schemas.openxmlformats.org/officeDocument/2006/relationships/image" Target="../media/image50.emf"/><Relationship Id="rId4" Type="http://schemas.openxmlformats.org/officeDocument/2006/relationships/image" Target="../media/image41.emf"/><Relationship Id="rId9" Type="http://schemas.openxmlformats.org/officeDocument/2006/relationships/image" Target="../media/image49.emf"/><Relationship Id="rId14" Type="http://schemas.openxmlformats.org/officeDocument/2006/relationships/image" Target="../media/image27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41.emf"/><Relationship Id="rId7" Type="http://schemas.openxmlformats.org/officeDocument/2006/relationships/image" Target="../media/image45.emf"/><Relationship Id="rId2" Type="http://schemas.openxmlformats.org/officeDocument/2006/relationships/image" Target="../media/image55.emf"/><Relationship Id="rId1" Type="http://schemas.openxmlformats.org/officeDocument/2006/relationships/image" Target="../media/image54.emf"/><Relationship Id="rId6" Type="http://schemas.openxmlformats.org/officeDocument/2006/relationships/image" Target="../media/image44.emf"/><Relationship Id="rId5" Type="http://schemas.openxmlformats.org/officeDocument/2006/relationships/image" Target="../media/image23.emf"/><Relationship Id="rId4" Type="http://schemas.openxmlformats.org/officeDocument/2006/relationships/image" Target="../media/image42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3.emf"/><Relationship Id="rId13" Type="http://schemas.openxmlformats.org/officeDocument/2006/relationships/image" Target="../media/image68.emf"/><Relationship Id="rId3" Type="http://schemas.openxmlformats.org/officeDocument/2006/relationships/image" Target="../media/image58.emf"/><Relationship Id="rId7" Type="http://schemas.openxmlformats.org/officeDocument/2006/relationships/image" Target="../media/image62.emf"/><Relationship Id="rId12" Type="http://schemas.openxmlformats.org/officeDocument/2006/relationships/image" Target="../media/image67.emf"/><Relationship Id="rId2" Type="http://schemas.openxmlformats.org/officeDocument/2006/relationships/image" Target="../media/image57.emf"/><Relationship Id="rId1" Type="http://schemas.openxmlformats.org/officeDocument/2006/relationships/image" Target="../media/image56.emf"/><Relationship Id="rId6" Type="http://schemas.openxmlformats.org/officeDocument/2006/relationships/image" Target="../media/image61.emf"/><Relationship Id="rId11" Type="http://schemas.openxmlformats.org/officeDocument/2006/relationships/image" Target="../media/image66.emf"/><Relationship Id="rId5" Type="http://schemas.openxmlformats.org/officeDocument/2006/relationships/image" Target="../media/image60.emf"/><Relationship Id="rId10" Type="http://schemas.openxmlformats.org/officeDocument/2006/relationships/image" Target="../media/image65.emf"/><Relationship Id="rId4" Type="http://schemas.openxmlformats.org/officeDocument/2006/relationships/image" Target="../media/image59.emf"/><Relationship Id="rId9" Type="http://schemas.openxmlformats.org/officeDocument/2006/relationships/image" Target="../media/image64.emf"/><Relationship Id="rId14" Type="http://schemas.openxmlformats.org/officeDocument/2006/relationships/image" Target="../media/image27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58.emf"/><Relationship Id="rId7" Type="http://schemas.openxmlformats.org/officeDocument/2006/relationships/image" Target="../media/image59.emf"/><Relationship Id="rId2" Type="http://schemas.openxmlformats.org/officeDocument/2006/relationships/image" Target="../media/image70.emf"/><Relationship Id="rId1" Type="http://schemas.openxmlformats.org/officeDocument/2006/relationships/image" Target="../media/image69.emf"/><Relationship Id="rId6" Type="http://schemas.openxmlformats.org/officeDocument/2006/relationships/image" Target="../media/image56.emf"/><Relationship Id="rId5" Type="http://schemas.openxmlformats.org/officeDocument/2006/relationships/image" Target="../media/image60.emf"/><Relationship Id="rId4" Type="http://schemas.openxmlformats.org/officeDocument/2006/relationships/image" Target="../media/image57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8.emf"/><Relationship Id="rId3" Type="http://schemas.openxmlformats.org/officeDocument/2006/relationships/image" Target="../media/image73.emf"/><Relationship Id="rId7" Type="http://schemas.openxmlformats.org/officeDocument/2006/relationships/image" Target="../media/image77.emf"/><Relationship Id="rId2" Type="http://schemas.openxmlformats.org/officeDocument/2006/relationships/image" Target="../media/image72.emf"/><Relationship Id="rId1" Type="http://schemas.openxmlformats.org/officeDocument/2006/relationships/image" Target="../media/image71.emf"/><Relationship Id="rId6" Type="http://schemas.openxmlformats.org/officeDocument/2006/relationships/image" Target="../media/image76.emf"/><Relationship Id="rId5" Type="http://schemas.openxmlformats.org/officeDocument/2006/relationships/image" Target="../media/image75.emf"/><Relationship Id="rId4" Type="http://schemas.openxmlformats.org/officeDocument/2006/relationships/image" Target="../media/image7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0</xdr:colOff>
      <xdr:row>1</xdr:row>
      <xdr:rowOff>19050</xdr:rowOff>
    </xdr:to>
    <xdr:pic>
      <xdr:nvPicPr>
        <xdr:cNvPr id="3919" name="Picture 2" descr="rubanner2.jpg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54392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38100</xdr:rowOff>
    </xdr:from>
    <xdr:to>
      <xdr:col>3</xdr:col>
      <xdr:colOff>476250</xdr:colOff>
      <xdr:row>5</xdr:row>
      <xdr:rowOff>19050</xdr:rowOff>
    </xdr:to>
    <xdr:pic macro="[0]!IncomeStatementBalanceSheet">
      <xdr:nvPicPr>
        <xdr:cNvPr id="3920" name="btnInput1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2475" y="1419225"/>
          <a:ext cx="16192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57150</xdr:rowOff>
    </xdr:from>
    <xdr:to>
      <xdr:col>3</xdr:col>
      <xdr:colOff>485775</xdr:colOff>
      <xdr:row>6</xdr:row>
      <xdr:rowOff>0</xdr:rowOff>
    </xdr:to>
    <xdr:pic macro="[0]!GreenhouseCrops">
      <xdr:nvPicPr>
        <xdr:cNvPr id="3921" name="btnInputIndoor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475" y="1866900"/>
          <a:ext cx="16287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38100</xdr:rowOff>
    </xdr:from>
    <xdr:to>
      <xdr:col>3</xdr:col>
      <xdr:colOff>476250</xdr:colOff>
      <xdr:row>6</xdr:row>
      <xdr:rowOff>419100</xdr:rowOff>
    </xdr:to>
    <xdr:pic macro="[0]!OutdoorCrops">
      <xdr:nvPicPr>
        <xdr:cNvPr id="3922" name="btnInputOutdoor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52475" y="2276475"/>
          <a:ext cx="1619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9</xdr:row>
      <xdr:rowOff>228600</xdr:rowOff>
    </xdr:from>
    <xdr:to>
      <xdr:col>2</xdr:col>
      <xdr:colOff>533400</xdr:colOff>
      <xdr:row>10</xdr:row>
      <xdr:rowOff>209550</xdr:rowOff>
    </xdr:to>
    <xdr:pic macro="[0]!GreenhouseProfitLossPerCrop">
      <xdr:nvPicPr>
        <xdr:cNvPr id="3923" name="btnResultsIndoorCosts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66775" y="3114675"/>
          <a:ext cx="9906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9</xdr:row>
      <xdr:rowOff>228600</xdr:rowOff>
    </xdr:from>
    <xdr:to>
      <xdr:col>4</xdr:col>
      <xdr:colOff>533400</xdr:colOff>
      <xdr:row>10</xdr:row>
      <xdr:rowOff>209550</xdr:rowOff>
    </xdr:to>
    <xdr:pic macro="[0]!OutdoorProfitLossPerCrop">
      <xdr:nvPicPr>
        <xdr:cNvPr id="3924" name="btnResultsOutDoor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990725" y="3114675"/>
          <a:ext cx="10096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10</xdr:row>
      <xdr:rowOff>323850</xdr:rowOff>
    </xdr:from>
    <xdr:to>
      <xdr:col>2</xdr:col>
      <xdr:colOff>533400</xdr:colOff>
      <xdr:row>11</xdr:row>
      <xdr:rowOff>285750</xdr:rowOff>
    </xdr:to>
    <xdr:pic macro="[0]!ResultsGreenhouseOverheadCosts">
      <xdr:nvPicPr>
        <xdr:cNvPr id="3925" name="btnResultsOverhead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66775" y="3600450"/>
          <a:ext cx="9906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12</xdr:row>
      <xdr:rowOff>38100</xdr:rowOff>
    </xdr:from>
    <xdr:to>
      <xdr:col>2</xdr:col>
      <xdr:colOff>533400</xdr:colOff>
      <xdr:row>13</xdr:row>
      <xdr:rowOff>0</xdr:rowOff>
    </xdr:to>
    <xdr:pic macro="[0]!ResultsGreenhouseCostsPerUnit">
      <xdr:nvPicPr>
        <xdr:cNvPr id="3926" name="btnResultsCostsPerUnit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47725" y="4038600"/>
          <a:ext cx="10096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180975</xdr:colOff>
      <xdr:row>16</xdr:row>
      <xdr:rowOff>152400</xdr:rowOff>
    </xdr:from>
    <xdr:to>
      <xdr:col>6</xdr:col>
      <xdr:colOff>495300</xdr:colOff>
      <xdr:row>19</xdr:row>
      <xdr:rowOff>0</xdr:rowOff>
    </xdr:to>
    <xdr:pic>
      <xdr:nvPicPr>
        <xdr:cNvPr id="3929" name="btnHome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19450" y="4991100"/>
          <a:ext cx="885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95250</xdr:colOff>
      <xdr:row>16</xdr:row>
      <xdr:rowOff>133350</xdr:rowOff>
    </xdr:from>
    <xdr:to>
      <xdr:col>9</xdr:col>
      <xdr:colOff>57150</xdr:colOff>
      <xdr:row>19</xdr:row>
      <xdr:rowOff>0</xdr:rowOff>
    </xdr:to>
    <xdr:pic>
      <xdr:nvPicPr>
        <xdr:cNvPr id="3930" name="btnHelp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276725" y="4972050"/>
          <a:ext cx="8953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10</xdr:row>
      <xdr:rowOff>342900</xdr:rowOff>
    </xdr:from>
    <xdr:to>
      <xdr:col>4</xdr:col>
      <xdr:colOff>514350</xdr:colOff>
      <xdr:row>11</xdr:row>
      <xdr:rowOff>285750</xdr:rowOff>
    </xdr:to>
    <xdr:pic macro="[0]!ResultsOutdoorOverheadCosts">
      <xdr:nvPicPr>
        <xdr:cNvPr id="3931" name="CommandButton1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990725" y="3619500"/>
          <a:ext cx="9906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85725</xdr:colOff>
      <xdr:row>12</xdr:row>
      <xdr:rowOff>19050</xdr:rowOff>
    </xdr:from>
    <xdr:to>
      <xdr:col>4</xdr:col>
      <xdr:colOff>514350</xdr:colOff>
      <xdr:row>12</xdr:row>
      <xdr:rowOff>381000</xdr:rowOff>
    </xdr:to>
    <xdr:pic macro="[0]!ResultsOutdoorCostsPerUnit">
      <xdr:nvPicPr>
        <xdr:cNvPr id="3932" name="CommandButton2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81200" y="4019550"/>
          <a:ext cx="10001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495300</xdr:colOff>
      <xdr:row>4</xdr:row>
      <xdr:rowOff>38100</xdr:rowOff>
    </xdr:from>
    <xdr:to>
      <xdr:col>5</xdr:col>
      <xdr:colOff>0</xdr:colOff>
      <xdr:row>5</xdr:row>
      <xdr:rowOff>19050</xdr:rowOff>
    </xdr:to>
    <xdr:pic macro="[0]!Ratios">
      <xdr:nvPicPr>
        <xdr:cNvPr id="3935" name="CommandButton5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390775" y="1419225"/>
          <a:ext cx="6477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114300</xdr:colOff>
      <xdr:row>16</xdr:row>
      <xdr:rowOff>9525</xdr:rowOff>
    </xdr:from>
    <xdr:to>
      <xdr:col>2</xdr:col>
      <xdr:colOff>514350</xdr:colOff>
      <xdr:row>17</xdr:row>
      <xdr:rowOff>142875</xdr:rowOff>
    </xdr:to>
    <xdr:grpSp>
      <xdr:nvGrpSpPr>
        <xdr:cNvPr id="2081" name="Group 33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GrpSpPr>
          <a:grpSpLocks noChangeAspect="1"/>
        </xdr:cNvGrpSpPr>
      </xdr:nvGrpSpPr>
      <xdr:grpSpPr bwMode="auto">
        <a:xfrm>
          <a:off x="927100" y="4860925"/>
          <a:ext cx="1016000" cy="304800"/>
          <a:chOff x="379" y="307"/>
          <a:chExt cx="106" cy="273"/>
        </a:xfrm>
      </xdr:grpSpPr>
      <xdr:sp macro="[0]!GreenhouseCashflow" textlink="">
        <xdr:nvSpPr>
          <xdr:cNvPr id="2080" name="AutoShape 32">
            <a:extLst>
              <a:ext uri="{FF2B5EF4-FFF2-40B4-BE49-F238E27FC236}">
                <a16:creationId xmlns:a16="http://schemas.microsoft.com/office/drawing/2014/main" id="{00000000-0008-0000-0000-00002008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9" y="542"/>
            <a:ext cx="106" cy="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82" name="Rectangle 34">
            <a:extLst>
              <a:ext uri="{FF2B5EF4-FFF2-40B4-BE49-F238E27FC236}">
                <a16:creationId xmlns:a16="http://schemas.microsoft.com/office/drawing/2014/main" id="{00000000-0008-0000-0000-000022080000}"/>
              </a:ext>
            </a:extLst>
          </xdr:cNvPr>
          <xdr:cNvSpPr>
            <a:spLocks noChangeArrowheads="1"/>
          </xdr:cNvSpPr>
        </xdr:nvSpPr>
        <xdr:spPr bwMode="auto">
          <a:xfrm>
            <a:off x="484" y="307"/>
            <a:ext cx="1" cy="273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83" name="Rectangle 35">
            <a:extLst>
              <a:ext uri="{FF2B5EF4-FFF2-40B4-BE49-F238E27FC236}">
                <a16:creationId xmlns:a16="http://schemas.microsoft.com/office/drawing/2014/main" id="{00000000-0008-0000-0000-000023080000}"/>
              </a:ext>
            </a:extLst>
          </xdr:cNvPr>
          <xdr:cNvSpPr>
            <a:spLocks noChangeArrowheads="1"/>
          </xdr:cNvSpPr>
        </xdr:nvSpPr>
        <xdr:spPr bwMode="auto">
          <a:xfrm>
            <a:off x="379" y="344"/>
            <a:ext cx="105" cy="236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84" name="Rectangle 36">
            <a:extLst>
              <a:ext uri="{FF2B5EF4-FFF2-40B4-BE49-F238E27FC236}">
                <a16:creationId xmlns:a16="http://schemas.microsoft.com/office/drawing/2014/main" id="{00000000-0008-0000-0000-000024080000}"/>
              </a:ext>
            </a:extLst>
          </xdr:cNvPr>
          <xdr:cNvSpPr>
            <a:spLocks noChangeArrowheads="1"/>
          </xdr:cNvSpPr>
        </xdr:nvSpPr>
        <xdr:spPr bwMode="auto">
          <a:xfrm>
            <a:off x="379" y="307"/>
            <a:ext cx="1" cy="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85" name="Rectangle 37">
            <a:extLst>
              <a:ext uri="{FF2B5EF4-FFF2-40B4-BE49-F238E27FC236}">
                <a16:creationId xmlns:a16="http://schemas.microsoft.com/office/drawing/2014/main" id="{00000000-0008-0000-0000-000025080000}"/>
              </a:ext>
            </a:extLst>
          </xdr:cNvPr>
          <xdr:cNvSpPr>
            <a:spLocks noChangeArrowheads="1"/>
          </xdr:cNvSpPr>
        </xdr:nvSpPr>
        <xdr:spPr bwMode="auto">
          <a:xfrm>
            <a:off x="380" y="307"/>
            <a:ext cx="104" cy="2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86" name="Rectangle 38">
            <a:extLst>
              <a:ext uri="{FF2B5EF4-FFF2-40B4-BE49-F238E27FC236}">
                <a16:creationId xmlns:a16="http://schemas.microsoft.com/office/drawing/2014/main" id="{00000000-0008-0000-0000-000026080000}"/>
              </a:ext>
            </a:extLst>
          </xdr:cNvPr>
          <xdr:cNvSpPr>
            <a:spLocks noChangeArrowheads="1"/>
          </xdr:cNvSpPr>
        </xdr:nvSpPr>
        <xdr:spPr bwMode="auto">
          <a:xfrm>
            <a:off x="483" y="308"/>
            <a:ext cx="1" cy="271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87" name="Rectangle 39">
            <a:extLst>
              <a:ext uri="{FF2B5EF4-FFF2-40B4-BE49-F238E27FC236}">
                <a16:creationId xmlns:a16="http://schemas.microsoft.com/office/drawing/2014/main" id="{00000000-0008-0000-0000-000027080000}"/>
              </a:ext>
            </a:extLst>
          </xdr:cNvPr>
          <xdr:cNvSpPr>
            <a:spLocks noChangeArrowheads="1"/>
          </xdr:cNvSpPr>
        </xdr:nvSpPr>
        <xdr:spPr bwMode="auto">
          <a:xfrm>
            <a:off x="380" y="343"/>
            <a:ext cx="103" cy="236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88" name="Rectangle 40">
            <a:extLst>
              <a:ext uri="{FF2B5EF4-FFF2-40B4-BE49-F238E27FC236}">
                <a16:creationId xmlns:a16="http://schemas.microsoft.com/office/drawing/2014/main" id="{00000000-0008-0000-0000-000028080000}"/>
              </a:ext>
            </a:extLst>
          </xdr:cNvPr>
          <xdr:cNvSpPr>
            <a:spLocks noChangeArrowheads="1"/>
          </xdr:cNvSpPr>
        </xdr:nvSpPr>
        <xdr:spPr bwMode="auto">
          <a:xfrm>
            <a:off x="380" y="308"/>
            <a:ext cx="1" cy="270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89" name="Rectangle 41">
            <a:extLst>
              <a:ext uri="{FF2B5EF4-FFF2-40B4-BE49-F238E27FC236}">
                <a16:creationId xmlns:a16="http://schemas.microsoft.com/office/drawing/2014/main" id="{00000000-0008-0000-0000-000029080000}"/>
              </a:ext>
            </a:extLst>
          </xdr:cNvPr>
          <xdr:cNvSpPr>
            <a:spLocks noChangeArrowheads="1"/>
          </xdr:cNvSpPr>
        </xdr:nvSpPr>
        <xdr:spPr bwMode="auto">
          <a:xfrm>
            <a:off x="381" y="308"/>
            <a:ext cx="102" cy="236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90" name="Rectangle 42">
            <a:extLst>
              <a:ext uri="{FF2B5EF4-FFF2-40B4-BE49-F238E27FC236}">
                <a16:creationId xmlns:a16="http://schemas.microsoft.com/office/drawing/2014/main" id="{00000000-0008-0000-0000-00002A080000}"/>
              </a:ext>
            </a:extLst>
          </xdr:cNvPr>
          <xdr:cNvSpPr>
            <a:spLocks noChangeArrowheads="1"/>
          </xdr:cNvSpPr>
        </xdr:nvSpPr>
        <xdr:spPr bwMode="auto">
          <a:xfrm>
            <a:off x="381" y="309"/>
            <a:ext cx="102" cy="269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91" name="Rectangle 43">
            <a:extLst>
              <a:ext uri="{FF2B5EF4-FFF2-40B4-BE49-F238E27FC236}">
                <a16:creationId xmlns:a16="http://schemas.microsoft.com/office/drawing/2014/main" id="{00000000-0008-0000-0000-00002B080000}"/>
              </a:ext>
            </a:extLst>
          </xdr:cNvPr>
          <xdr:cNvSpPr>
            <a:spLocks noChangeArrowheads="1"/>
          </xdr:cNvSpPr>
        </xdr:nvSpPr>
        <xdr:spPr bwMode="auto">
          <a:xfrm>
            <a:off x="381" y="309"/>
            <a:ext cx="102" cy="269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[0]!GreenhouseCashflow" textlink="">
        <xdr:nvSpPr>
          <xdr:cNvPr id="2092" name="Rectangle 44">
            <a:extLst>
              <a:ext uri="{FF2B5EF4-FFF2-40B4-BE49-F238E27FC236}">
                <a16:creationId xmlns:a16="http://schemas.microsoft.com/office/drawing/2014/main" id="{00000000-0008-0000-0000-00002C080000}"/>
              </a:ext>
            </a:extLst>
          </xdr:cNvPr>
          <xdr:cNvSpPr>
            <a:spLocks noChangeArrowheads="1"/>
          </xdr:cNvSpPr>
        </xdr:nvSpPr>
        <xdr:spPr bwMode="auto">
          <a:xfrm>
            <a:off x="392" y="374"/>
            <a:ext cx="80" cy="1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>
            <a:noAutofit/>
          </a:bodyPr>
          <a:lstStyle/>
          <a:p>
            <a:pPr algn="ctr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Cashflow</a:t>
            </a:r>
          </a:p>
        </xdr:txBody>
      </xdr:sp>
    </xdr:grpSp>
    <xdr:clientData/>
  </xdr:twoCellAnchor>
  <xdr:twoCellAnchor>
    <xdr:from>
      <xdr:col>3</xdr:col>
      <xdr:colOff>85725</xdr:colOff>
      <xdr:row>16</xdr:row>
      <xdr:rowOff>19050</xdr:rowOff>
    </xdr:from>
    <xdr:to>
      <xdr:col>4</xdr:col>
      <xdr:colOff>485775</xdr:colOff>
      <xdr:row>17</xdr:row>
      <xdr:rowOff>152400</xdr:rowOff>
    </xdr:to>
    <xdr:grpSp>
      <xdr:nvGrpSpPr>
        <xdr:cNvPr id="66" name="Group 3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pSpPr>
          <a:grpSpLocks noChangeAspect="1"/>
        </xdr:cNvGrpSpPr>
      </xdr:nvGrpSpPr>
      <xdr:grpSpPr bwMode="auto">
        <a:xfrm>
          <a:off x="2130425" y="4870450"/>
          <a:ext cx="1016000" cy="304800"/>
          <a:chOff x="379" y="307"/>
          <a:chExt cx="106" cy="273"/>
        </a:xfrm>
      </xdr:grpSpPr>
      <xdr:sp macro="" textlink="">
        <xdr:nvSpPr>
          <xdr:cNvPr id="67" name="AutoShape 32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79" y="542"/>
            <a:ext cx="106" cy="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4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484" y="307"/>
            <a:ext cx="1" cy="273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5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>
            <a:spLocks noChangeArrowheads="1"/>
          </xdr:cNvSpPr>
        </xdr:nvSpPr>
        <xdr:spPr bwMode="auto">
          <a:xfrm>
            <a:off x="379" y="344"/>
            <a:ext cx="105" cy="236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0" name="Rectangle 36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>
            <a:spLocks noChangeArrowheads="1"/>
          </xdr:cNvSpPr>
        </xdr:nvSpPr>
        <xdr:spPr bwMode="auto">
          <a:xfrm>
            <a:off x="379" y="307"/>
            <a:ext cx="1" cy="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1" name="Rectangle 37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>
            <a:off x="380" y="307"/>
            <a:ext cx="104" cy="2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2" name="Rectangle 38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>
            <a:spLocks noChangeArrowheads="1"/>
          </xdr:cNvSpPr>
        </xdr:nvSpPr>
        <xdr:spPr bwMode="auto">
          <a:xfrm>
            <a:off x="483" y="308"/>
            <a:ext cx="1" cy="271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39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380" y="343"/>
            <a:ext cx="103" cy="236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4" name="Rectangle 40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 noChangeArrowheads="1"/>
          </xdr:cNvSpPr>
        </xdr:nvSpPr>
        <xdr:spPr bwMode="auto">
          <a:xfrm>
            <a:off x="380" y="308"/>
            <a:ext cx="1" cy="270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5" name="Rectangle 41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381" y="308"/>
            <a:ext cx="102" cy="236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6" name="Rectangle 42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 noChangeArrowheads="1"/>
          </xdr:cNvSpPr>
        </xdr:nvSpPr>
        <xdr:spPr bwMode="auto">
          <a:xfrm>
            <a:off x="381" y="309"/>
            <a:ext cx="102" cy="269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43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381" y="309"/>
            <a:ext cx="102" cy="269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[0]!OutdoorCashFlow" textlink="">
        <xdr:nvSpPr>
          <xdr:cNvPr id="78" name="Rectangle 44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392" y="374"/>
            <a:ext cx="80" cy="1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>
            <a:noAutofit/>
          </a:bodyPr>
          <a:lstStyle/>
          <a:p>
            <a:pPr algn="ctr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Cashflow</a:t>
            </a:r>
          </a:p>
        </xdr:txBody>
      </xdr:sp>
    </xdr:grpSp>
    <xdr:clientData/>
  </xdr:twoCellAnchor>
  <xdr:twoCellAnchor>
    <xdr:from>
      <xdr:col>1</xdr:col>
      <xdr:colOff>104775</xdr:colOff>
      <xdr:row>13</xdr:row>
      <xdr:rowOff>57150</xdr:rowOff>
    </xdr:from>
    <xdr:to>
      <xdr:col>2</xdr:col>
      <xdr:colOff>523875</xdr:colOff>
      <xdr:row>15</xdr:row>
      <xdr:rowOff>85725</xdr:rowOff>
    </xdr:to>
    <xdr:grpSp>
      <xdr:nvGrpSpPr>
        <xdr:cNvPr id="93" name="Group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pSpPr/>
      </xdr:nvGrpSpPr>
      <xdr:grpSpPr>
        <a:xfrm>
          <a:off x="917575" y="4451350"/>
          <a:ext cx="1035050" cy="314325"/>
          <a:chOff x="857250" y="4457700"/>
          <a:chExt cx="990600" cy="304800"/>
        </a:xfrm>
      </xdr:grpSpPr>
      <xdr:sp macro="[0]!GreenhouseCostsPerCrop" textlink="">
        <xdr:nvSpPr>
          <xdr:cNvPr id="2094" name="AutoShape 46">
            <a:extLst>
              <a:ext uri="{FF2B5EF4-FFF2-40B4-BE49-F238E27FC236}">
                <a16:creationId xmlns:a16="http://schemas.microsoft.com/office/drawing/2014/main" id="{00000000-0008-0000-0000-00002E08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857250" y="4701540"/>
            <a:ext cx="990600" cy="609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096" name="Rectangle 48">
            <a:extLst>
              <a:ext uri="{FF2B5EF4-FFF2-40B4-BE49-F238E27FC236}">
                <a16:creationId xmlns:a16="http://schemas.microsoft.com/office/drawing/2014/main" id="{00000000-0008-0000-0000-000030080000}"/>
              </a:ext>
            </a:extLst>
          </xdr:cNvPr>
          <xdr:cNvSpPr>
            <a:spLocks noChangeArrowheads="1"/>
          </xdr:cNvSpPr>
        </xdr:nvSpPr>
        <xdr:spPr bwMode="auto">
          <a:xfrm>
            <a:off x="1838325" y="4457700"/>
            <a:ext cx="9525" cy="304800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097" name="Rectangle 49">
            <a:extLst>
              <a:ext uri="{FF2B5EF4-FFF2-40B4-BE49-F238E27FC236}">
                <a16:creationId xmlns:a16="http://schemas.microsoft.com/office/drawing/2014/main" id="{00000000-0008-0000-0000-000031080000}"/>
              </a:ext>
            </a:extLst>
          </xdr:cNvPr>
          <xdr:cNvSpPr>
            <a:spLocks noChangeArrowheads="1"/>
          </xdr:cNvSpPr>
        </xdr:nvSpPr>
        <xdr:spPr bwMode="auto">
          <a:xfrm>
            <a:off x="857250" y="4516755"/>
            <a:ext cx="981075" cy="245745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098" name="Rectangle 50">
            <a:extLst>
              <a:ext uri="{FF2B5EF4-FFF2-40B4-BE49-F238E27FC236}">
                <a16:creationId xmlns:a16="http://schemas.microsoft.com/office/drawing/2014/main" id="{00000000-0008-0000-0000-000032080000}"/>
              </a:ext>
            </a:extLst>
          </xdr:cNvPr>
          <xdr:cNvSpPr>
            <a:spLocks noChangeArrowheads="1"/>
          </xdr:cNvSpPr>
        </xdr:nvSpPr>
        <xdr:spPr bwMode="auto">
          <a:xfrm>
            <a:off x="857250" y="4457700"/>
            <a:ext cx="9525" cy="30289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099" name="Rectangle 51">
            <a:extLst>
              <a:ext uri="{FF2B5EF4-FFF2-40B4-BE49-F238E27FC236}">
                <a16:creationId xmlns:a16="http://schemas.microsoft.com/office/drawing/2014/main" id="{00000000-0008-0000-0000-000033080000}"/>
              </a:ext>
            </a:extLst>
          </xdr:cNvPr>
          <xdr:cNvSpPr>
            <a:spLocks noChangeArrowheads="1"/>
          </xdr:cNvSpPr>
        </xdr:nvSpPr>
        <xdr:spPr bwMode="auto">
          <a:xfrm>
            <a:off x="866775" y="4457700"/>
            <a:ext cx="971550" cy="2457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100" name="Rectangle 52">
            <a:extLst>
              <a:ext uri="{FF2B5EF4-FFF2-40B4-BE49-F238E27FC236}">
                <a16:creationId xmlns:a16="http://schemas.microsoft.com/office/drawing/2014/main" id="{00000000-0008-0000-0000-000034080000}"/>
              </a:ext>
            </a:extLst>
          </xdr:cNvPr>
          <xdr:cNvSpPr>
            <a:spLocks noChangeArrowheads="1"/>
          </xdr:cNvSpPr>
        </xdr:nvSpPr>
        <xdr:spPr bwMode="auto">
          <a:xfrm>
            <a:off x="1828800" y="4459605"/>
            <a:ext cx="9525" cy="300990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101" name="Rectangle 53">
            <a:extLst>
              <a:ext uri="{FF2B5EF4-FFF2-40B4-BE49-F238E27FC236}">
                <a16:creationId xmlns:a16="http://schemas.microsoft.com/office/drawing/2014/main" id="{00000000-0008-0000-0000-000035080000}"/>
              </a:ext>
            </a:extLst>
          </xdr:cNvPr>
          <xdr:cNvSpPr>
            <a:spLocks noChangeArrowheads="1"/>
          </xdr:cNvSpPr>
        </xdr:nvSpPr>
        <xdr:spPr bwMode="auto">
          <a:xfrm>
            <a:off x="866775" y="4514850"/>
            <a:ext cx="962025" cy="245745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102" name="Rectangle 54">
            <a:extLst>
              <a:ext uri="{FF2B5EF4-FFF2-40B4-BE49-F238E27FC236}">
                <a16:creationId xmlns:a16="http://schemas.microsoft.com/office/drawing/2014/main" id="{00000000-0008-0000-0000-000036080000}"/>
              </a:ext>
            </a:extLst>
          </xdr:cNvPr>
          <xdr:cNvSpPr>
            <a:spLocks noChangeArrowheads="1"/>
          </xdr:cNvSpPr>
        </xdr:nvSpPr>
        <xdr:spPr bwMode="auto">
          <a:xfrm>
            <a:off x="866775" y="4459605"/>
            <a:ext cx="9525" cy="299085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103" name="Rectangle 55">
            <a:extLst>
              <a:ext uri="{FF2B5EF4-FFF2-40B4-BE49-F238E27FC236}">
                <a16:creationId xmlns:a16="http://schemas.microsoft.com/office/drawing/2014/main" id="{00000000-0008-0000-0000-000037080000}"/>
              </a:ext>
            </a:extLst>
          </xdr:cNvPr>
          <xdr:cNvSpPr>
            <a:spLocks noChangeArrowheads="1"/>
          </xdr:cNvSpPr>
        </xdr:nvSpPr>
        <xdr:spPr bwMode="auto">
          <a:xfrm>
            <a:off x="876300" y="4459605"/>
            <a:ext cx="952500" cy="245745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104" name="Rectangle 56">
            <a:extLst>
              <a:ext uri="{FF2B5EF4-FFF2-40B4-BE49-F238E27FC236}">
                <a16:creationId xmlns:a16="http://schemas.microsoft.com/office/drawing/2014/main" id="{00000000-0008-0000-0000-000038080000}"/>
              </a:ext>
            </a:extLst>
          </xdr:cNvPr>
          <xdr:cNvSpPr>
            <a:spLocks noChangeArrowheads="1"/>
          </xdr:cNvSpPr>
        </xdr:nvSpPr>
        <xdr:spPr bwMode="auto">
          <a:xfrm>
            <a:off x="876300" y="4461510"/>
            <a:ext cx="952500" cy="297180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105" name="Rectangle 57">
            <a:extLst>
              <a:ext uri="{FF2B5EF4-FFF2-40B4-BE49-F238E27FC236}">
                <a16:creationId xmlns:a16="http://schemas.microsoft.com/office/drawing/2014/main" id="{00000000-0008-0000-0000-000039080000}"/>
              </a:ext>
            </a:extLst>
          </xdr:cNvPr>
          <xdr:cNvSpPr>
            <a:spLocks noChangeArrowheads="1"/>
          </xdr:cNvSpPr>
        </xdr:nvSpPr>
        <xdr:spPr bwMode="auto">
          <a:xfrm>
            <a:off x="885825" y="4463415"/>
            <a:ext cx="933450" cy="293370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[0]!GreenhouseCostsPerCrop" textlink="">
        <xdr:nvSpPr>
          <xdr:cNvPr id="2106" name="Rectangle 58">
            <a:extLst>
              <a:ext uri="{FF2B5EF4-FFF2-40B4-BE49-F238E27FC236}">
                <a16:creationId xmlns:a16="http://schemas.microsoft.com/office/drawing/2014/main" id="{00000000-0008-0000-0000-00003A080000}"/>
              </a:ext>
            </a:extLst>
          </xdr:cNvPr>
          <xdr:cNvSpPr>
            <a:spLocks noChangeArrowheads="1"/>
          </xdr:cNvSpPr>
        </xdr:nvSpPr>
        <xdr:spPr bwMode="auto">
          <a:xfrm>
            <a:off x="971550" y="4541520"/>
            <a:ext cx="809625" cy="1828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Costs Per Crop</a:t>
            </a:r>
          </a:p>
        </xdr:txBody>
      </xdr:sp>
    </xdr:grpSp>
    <xdr:clientData/>
  </xdr:twoCellAnchor>
  <xdr:twoCellAnchor>
    <xdr:from>
      <xdr:col>3</xdr:col>
      <xdr:colOff>85725</xdr:colOff>
      <xdr:row>13</xdr:row>
      <xdr:rowOff>62865</xdr:rowOff>
    </xdr:from>
    <xdr:to>
      <xdr:col>4</xdr:col>
      <xdr:colOff>504825</xdr:colOff>
      <xdr:row>15</xdr:row>
      <xdr:rowOff>95250</xdr:rowOff>
    </xdr:to>
    <xdr:grpSp>
      <xdr:nvGrpSpPr>
        <xdr:cNvPr id="94" name="Group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GrpSpPr/>
      </xdr:nvGrpSpPr>
      <xdr:grpSpPr>
        <a:xfrm>
          <a:off x="2130425" y="4457065"/>
          <a:ext cx="1035050" cy="318135"/>
          <a:chOff x="857250" y="4453890"/>
          <a:chExt cx="990600" cy="308610"/>
        </a:xfrm>
      </xdr:grpSpPr>
      <xdr:sp macro="" textlink="">
        <xdr:nvSpPr>
          <xdr:cNvPr id="95" name="AutoShape 46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857250" y="4701540"/>
            <a:ext cx="990600" cy="609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96" name="Rectangle 48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>
            <a:off x="1838325" y="4457700"/>
            <a:ext cx="9525" cy="304800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7" name="Rectangle 49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>
            <a:off x="857250" y="4516755"/>
            <a:ext cx="981075" cy="245745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8" name="Rectangle 50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>
            <a:off x="857250" y="4457700"/>
            <a:ext cx="9525" cy="30289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9" name="Rectangle 51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>
            <a:off x="866775" y="4457700"/>
            <a:ext cx="971550" cy="2457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0" name="Rectangle 52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 noChangeArrowheads="1"/>
          </xdr:cNvSpPr>
        </xdr:nvSpPr>
        <xdr:spPr bwMode="auto">
          <a:xfrm>
            <a:off x="1828800" y="4459605"/>
            <a:ext cx="9525" cy="300990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1" name="Rectangle 53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 noChangeArrowheads="1"/>
          </xdr:cNvSpPr>
        </xdr:nvSpPr>
        <xdr:spPr bwMode="auto">
          <a:xfrm>
            <a:off x="866775" y="4514850"/>
            <a:ext cx="962025" cy="245745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2" name="Rectangle 54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>
            <a:off x="866775" y="4459605"/>
            <a:ext cx="9525" cy="299085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" name="Rectangle 55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>
            <a:off x="876300" y="4459605"/>
            <a:ext cx="952500" cy="245745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4" name="Rectangle 56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>
            <a:spLocks noChangeArrowheads="1"/>
          </xdr:cNvSpPr>
        </xdr:nvSpPr>
        <xdr:spPr bwMode="auto">
          <a:xfrm>
            <a:off x="876300" y="4461510"/>
            <a:ext cx="952500" cy="297180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5" name="Rectangle 5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>
            <a:spLocks noChangeArrowheads="1"/>
          </xdr:cNvSpPr>
        </xdr:nvSpPr>
        <xdr:spPr bwMode="auto">
          <a:xfrm>
            <a:off x="885825" y="4453890"/>
            <a:ext cx="933450" cy="293370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[0]!OutdoorCostsPerCrop" textlink="">
        <xdr:nvSpPr>
          <xdr:cNvPr id="106" name="Rectangle 58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>
            <a:spLocks noChangeArrowheads="1"/>
          </xdr:cNvSpPr>
        </xdr:nvSpPr>
        <xdr:spPr bwMode="auto">
          <a:xfrm>
            <a:off x="971550" y="4541520"/>
            <a:ext cx="809625" cy="1828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Costs Per Crop</a:t>
            </a:r>
          </a:p>
        </xdr:txBody>
      </xdr:sp>
    </xdr:grpSp>
    <xdr:clientData/>
  </xdr:twoCellAnchor>
  <xdr:twoCellAnchor editAs="oneCell">
    <xdr:from>
      <xdr:col>3</xdr:col>
      <xdr:colOff>76200</xdr:colOff>
      <xdr:row>9</xdr:row>
      <xdr:rowOff>182880</xdr:rowOff>
    </xdr:from>
    <xdr:to>
      <xdr:col>4</xdr:col>
      <xdr:colOff>426720</xdr:colOff>
      <xdr:row>10</xdr:row>
      <xdr:rowOff>167640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2156460" y="3055620"/>
          <a:ext cx="97536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4</xdr:row>
      <xdr:rowOff>42810</xdr:rowOff>
    </xdr:from>
    <xdr:to>
      <xdr:col>14</xdr:col>
      <xdr:colOff>323849</xdr:colOff>
      <xdr:row>8</xdr:row>
      <xdr:rowOff>114300</xdr:rowOff>
    </xdr:to>
    <xdr:pic>
      <xdr:nvPicPr>
        <xdr:cNvPr id="79" name="Picture 78" descr="DOWNLOADED PICS 3 19 09 776.jp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819775" y="1423935"/>
          <a:ext cx="2476499" cy="1443090"/>
        </a:xfrm>
        <a:prstGeom prst="rect">
          <a:avLst/>
        </a:prstGeom>
        <a:ln w="19050">
          <a:noFill/>
        </a:ln>
      </xdr:spPr>
    </xdr:pic>
    <xdr:clientData/>
  </xdr:twoCellAnchor>
  <xdr:twoCellAnchor editAs="oneCell">
    <xdr:from>
      <xdr:col>10</xdr:col>
      <xdr:colOff>123825</xdr:colOff>
      <xdr:row>8</xdr:row>
      <xdr:rowOff>104776</xdr:rowOff>
    </xdr:from>
    <xdr:to>
      <xdr:col>14</xdr:col>
      <xdr:colOff>322154</xdr:colOff>
      <xdr:row>14</xdr:row>
      <xdr:rowOff>57151</xdr:rowOff>
    </xdr:to>
    <xdr:pic>
      <xdr:nvPicPr>
        <xdr:cNvPr id="80" name="Picture 79" descr="DOWNLOADED PICS 3 19 09 777.jp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810250" y="2857501"/>
          <a:ext cx="2484329" cy="1714500"/>
        </a:xfrm>
        <a:prstGeom prst="rect">
          <a:avLst/>
        </a:prstGeom>
        <a:ln w="19050">
          <a:noFill/>
        </a:ln>
      </xdr:spPr>
    </xdr:pic>
    <xdr:clientData/>
  </xdr:twoCellAnchor>
  <xdr:twoCellAnchor editAs="oneCell">
    <xdr:from>
      <xdr:col>5</xdr:col>
      <xdr:colOff>114300</xdr:colOff>
      <xdr:row>8</xdr:row>
      <xdr:rowOff>132958</xdr:rowOff>
    </xdr:from>
    <xdr:to>
      <xdr:col>10</xdr:col>
      <xdr:colOff>66675</xdr:colOff>
      <xdr:row>14</xdr:row>
      <xdr:rowOff>23775</xdr:rowOff>
    </xdr:to>
    <xdr:pic>
      <xdr:nvPicPr>
        <xdr:cNvPr id="81" name="Picture 80" descr="DSC_7966 (4).JPG">
          <a:extLst>
            <a:ext uri="{FF2B5EF4-FFF2-40B4-BE49-F238E27FC236}">
              <a16:creationId xmlns:a16="http://schemas.microsoft.com/office/drawing/2014/main" id="{00000000-0008-0000-0000-000051000000}"/>
            </a:ext>
            <a:ext uri="{147F2762-F138-4A5C-976F-8EAC2B608ADB}">
              <a16:predDERef xmlns:a16="http://schemas.microsoft.com/office/drawing/2014/main" pre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152775" y="2895208"/>
          <a:ext cx="2600325" cy="1652942"/>
        </a:xfrm>
        <a:prstGeom prst="rect">
          <a:avLst/>
        </a:prstGeom>
        <a:ln w="19050">
          <a:noFill/>
        </a:ln>
      </xdr:spPr>
    </xdr:pic>
    <xdr:clientData/>
  </xdr:twoCellAnchor>
  <xdr:twoCellAnchor editAs="oneCell">
    <xdr:from>
      <xdr:col>5</xdr:col>
      <xdr:colOff>180975</xdr:colOff>
      <xdr:row>4</xdr:row>
      <xdr:rowOff>17230</xdr:rowOff>
    </xdr:from>
    <xdr:to>
      <xdr:col>10</xdr:col>
      <xdr:colOff>133350</xdr:colOff>
      <xdr:row>8</xdr:row>
      <xdr:rowOff>100114</xdr:rowOff>
    </xdr:to>
    <xdr:pic>
      <xdr:nvPicPr>
        <xdr:cNvPr id="82" name="Picture 81" descr="IMG_1299.JP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219450" y="1398355"/>
          <a:ext cx="2600325" cy="1454484"/>
        </a:xfrm>
        <a:prstGeom prst="rect">
          <a:avLst/>
        </a:prstGeom>
        <a:ln w="1905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1</xdr:row>
      <xdr:rowOff>0</xdr:rowOff>
    </xdr:from>
    <xdr:to>
      <xdr:col>0</xdr:col>
      <xdr:colOff>1457325</xdr:colOff>
      <xdr:row>1</xdr:row>
      <xdr:rowOff>285750</xdr:rowOff>
    </xdr:to>
    <xdr:pic macro="[0]!GoSheetNext">
      <xdr:nvPicPr>
        <xdr:cNvPr id="12682" name="CommandButton7">
          <a:extLst>
            <a:ext uri="{FF2B5EF4-FFF2-40B4-BE49-F238E27FC236}">
              <a16:creationId xmlns:a16="http://schemas.microsoft.com/office/drawing/2014/main" id="{00000000-0008-0000-0900-00008A3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9650" y="352425"/>
          <a:ext cx="447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1</xdr:row>
      <xdr:rowOff>0</xdr:rowOff>
    </xdr:from>
    <xdr:to>
      <xdr:col>0</xdr:col>
      <xdr:colOff>552450</xdr:colOff>
      <xdr:row>1</xdr:row>
      <xdr:rowOff>285750</xdr:rowOff>
    </xdr:to>
    <xdr:pic macro="[0]!GoSheetBack">
      <xdr:nvPicPr>
        <xdr:cNvPr id="12683" name="CommandButton8">
          <a:extLst>
            <a:ext uri="{FF2B5EF4-FFF2-40B4-BE49-F238E27FC236}">
              <a16:creationId xmlns:a16="http://schemas.microsoft.com/office/drawing/2014/main" id="{00000000-0008-0000-0900-00008B3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352425"/>
          <a:ext cx="495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523875</xdr:colOff>
      <xdr:row>1</xdr:row>
      <xdr:rowOff>638175</xdr:rowOff>
    </xdr:from>
    <xdr:to>
      <xdr:col>0</xdr:col>
      <xdr:colOff>971550</xdr:colOff>
      <xdr:row>2</xdr:row>
      <xdr:rowOff>257175</xdr:rowOff>
    </xdr:to>
    <xdr:pic macro="[0]!PrintPage">
      <xdr:nvPicPr>
        <xdr:cNvPr id="12684" name="CommandButton9">
          <a:extLst>
            <a:ext uri="{FF2B5EF4-FFF2-40B4-BE49-F238E27FC236}">
              <a16:creationId xmlns:a16="http://schemas.microsoft.com/office/drawing/2014/main" id="{00000000-0008-0000-0900-00008C3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23875" y="990600"/>
          <a:ext cx="4476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285750</xdr:colOff>
      <xdr:row>0</xdr:row>
      <xdr:rowOff>57150</xdr:rowOff>
    </xdr:from>
    <xdr:to>
      <xdr:col>0</xdr:col>
      <xdr:colOff>1143000</xdr:colOff>
      <xdr:row>0</xdr:row>
      <xdr:rowOff>342900</xdr:rowOff>
    </xdr:to>
    <xdr:pic macro="[0]!TopofPage">
      <xdr:nvPicPr>
        <xdr:cNvPr id="12685" name="CommandButton10">
          <a:extLst>
            <a:ext uri="{FF2B5EF4-FFF2-40B4-BE49-F238E27FC236}">
              <a16:creationId xmlns:a16="http://schemas.microsoft.com/office/drawing/2014/main" id="{00000000-0008-0000-0900-00008D3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85750" y="57150"/>
          <a:ext cx="8572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285750</xdr:colOff>
      <xdr:row>1</xdr:row>
      <xdr:rowOff>314325</xdr:rowOff>
    </xdr:from>
    <xdr:to>
      <xdr:col>0</xdr:col>
      <xdr:colOff>1190625</xdr:colOff>
      <xdr:row>1</xdr:row>
      <xdr:rowOff>600075</xdr:rowOff>
    </xdr:to>
    <xdr:pic macro="[0]!BottomofPageOutdoorProfitLoss">
      <xdr:nvPicPr>
        <xdr:cNvPr id="12686" name="CommandButton5">
          <a:extLst>
            <a:ext uri="{FF2B5EF4-FFF2-40B4-BE49-F238E27FC236}">
              <a16:creationId xmlns:a16="http://schemas.microsoft.com/office/drawing/2014/main" id="{00000000-0008-0000-0900-00008E3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5750" y="666750"/>
          <a:ext cx="9048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561975</xdr:colOff>
      <xdr:row>1</xdr:row>
      <xdr:rowOff>0</xdr:rowOff>
    </xdr:from>
    <xdr:to>
      <xdr:col>0</xdr:col>
      <xdr:colOff>1000125</xdr:colOff>
      <xdr:row>1</xdr:row>
      <xdr:rowOff>295275</xdr:rowOff>
    </xdr:to>
    <xdr:pic macro="[0]!Home">
      <xdr:nvPicPr>
        <xdr:cNvPr id="12687" name="CommandButton6">
          <a:extLst>
            <a:ext uri="{FF2B5EF4-FFF2-40B4-BE49-F238E27FC236}">
              <a16:creationId xmlns:a16="http://schemas.microsoft.com/office/drawing/2014/main" id="{00000000-0008-0000-0900-00008F3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61975" y="352425"/>
          <a:ext cx="4381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4</xdr:row>
      <xdr:rowOff>47625</xdr:rowOff>
    </xdr:from>
    <xdr:to>
      <xdr:col>0</xdr:col>
      <xdr:colOff>1428750</xdr:colOff>
      <xdr:row>10</xdr:row>
      <xdr:rowOff>104775</xdr:rowOff>
    </xdr:to>
    <xdr:pic>
      <xdr:nvPicPr>
        <xdr:cNvPr id="12688" name="Label1">
          <a:extLst>
            <a:ext uri="{FF2B5EF4-FFF2-40B4-BE49-F238E27FC236}">
              <a16:creationId xmlns:a16="http://schemas.microsoft.com/office/drawing/2014/main" id="{00000000-0008-0000-0900-0000903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3350" y="1828800"/>
          <a:ext cx="12954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504825</xdr:colOff>
      <xdr:row>11</xdr:row>
      <xdr:rowOff>133350</xdr:rowOff>
    </xdr:from>
    <xdr:to>
      <xdr:col>0</xdr:col>
      <xdr:colOff>942975</xdr:colOff>
      <xdr:row>13</xdr:row>
      <xdr:rowOff>95250</xdr:rowOff>
    </xdr:to>
    <xdr:pic macro="[0]!HelpOutdoorProfitLoss">
      <xdr:nvPicPr>
        <xdr:cNvPr id="12689" name="btnHelp">
          <a:extLst>
            <a:ext uri="{FF2B5EF4-FFF2-40B4-BE49-F238E27FC236}">
              <a16:creationId xmlns:a16="http://schemas.microsoft.com/office/drawing/2014/main" id="{00000000-0008-0000-0900-0000913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04825" y="3048000"/>
          <a:ext cx="438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952500</xdr:colOff>
      <xdr:row>0</xdr:row>
      <xdr:rowOff>361950</xdr:rowOff>
    </xdr:from>
    <xdr:to>
      <xdr:col>0</xdr:col>
      <xdr:colOff>1400175</xdr:colOff>
      <xdr:row>1</xdr:row>
      <xdr:rowOff>95250</xdr:rowOff>
    </xdr:to>
    <xdr:pic macro="[0]!GoSheetNext">
      <xdr:nvPicPr>
        <xdr:cNvPr id="13706" name="CommandButton2">
          <a:extLst>
            <a:ext uri="{FF2B5EF4-FFF2-40B4-BE49-F238E27FC236}">
              <a16:creationId xmlns:a16="http://schemas.microsoft.com/office/drawing/2014/main" id="{00000000-0008-0000-0A00-00008A35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361950"/>
          <a:ext cx="447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361950</xdr:rowOff>
    </xdr:from>
    <xdr:to>
      <xdr:col>0</xdr:col>
      <xdr:colOff>485775</xdr:colOff>
      <xdr:row>1</xdr:row>
      <xdr:rowOff>95250</xdr:rowOff>
    </xdr:to>
    <xdr:pic macro="[0]!GoSheetBack">
      <xdr:nvPicPr>
        <xdr:cNvPr id="13707" name="CommandButton3">
          <a:extLst>
            <a:ext uri="{FF2B5EF4-FFF2-40B4-BE49-F238E27FC236}">
              <a16:creationId xmlns:a16="http://schemas.microsoft.com/office/drawing/2014/main" id="{00000000-0008-0000-0A00-00008B35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61950"/>
          <a:ext cx="4857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457200</xdr:colOff>
      <xdr:row>1</xdr:row>
      <xdr:rowOff>438150</xdr:rowOff>
    </xdr:from>
    <xdr:to>
      <xdr:col>0</xdr:col>
      <xdr:colOff>895350</xdr:colOff>
      <xdr:row>2</xdr:row>
      <xdr:rowOff>0</xdr:rowOff>
    </xdr:to>
    <xdr:pic macro="[0]!PrintPage">
      <xdr:nvPicPr>
        <xdr:cNvPr id="13708" name="CommandButton4">
          <a:extLst>
            <a:ext uri="{FF2B5EF4-FFF2-40B4-BE49-F238E27FC236}">
              <a16:creationId xmlns:a16="http://schemas.microsoft.com/office/drawing/2014/main" id="{00000000-0008-0000-0A00-00008C35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7200" y="990600"/>
          <a:ext cx="4381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238125</xdr:colOff>
      <xdr:row>0</xdr:row>
      <xdr:rowOff>76200</xdr:rowOff>
    </xdr:from>
    <xdr:to>
      <xdr:col>0</xdr:col>
      <xdr:colOff>1095375</xdr:colOff>
      <xdr:row>0</xdr:row>
      <xdr:rowOff>361950</xdr:rowOff>
    </xdr:to>
    <xdr:pic macro="[0]!TopofPage">
      <xdr:nvPicPr>
        <xdr:cNvPr id="13709" name="CommandButton5">
          <a:extLst>
            <a:ext uri="{FF2B5EF4-FFF2-40B4-BE49-F238E27FC236}">
              <a16:creationId xmlns:a16="http://schemas.microsoft.com/office/drawing/2014/main" id="{00000000-0008-0000-0A00-00008D35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38125" y="76200"/>
          <a:ext cx="8572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1</xdr:row>
      <xdr:rowOff>114300</xdr:rowOff>
    </xdr:from>
    <xdr:to>
      <xdr:col>0</xdr:col>
      <xdr:colOff>1123950</xdr:colOff>
      <xdr:row>1</xdr:row>
      <xdr:rowOff>400050</xdr:rowOff>
    </xdr:to>
    <xdr:pic macro="[0]!BottomofPageResultsOverhead">
      <xdr:nvPicPr>
        <xdr:cNvPr id="13710" name="CommandButton6">
          <a:extLst>
            <a:ext uri="{FF2B5EF4-FFF2-40B4-BE49-F238E27FC236}">
              <a16:creationId xmlns:a16="http://schemas.microsoft.com/office/drawing/2014/main" id="{00000000-0008-0000-0A00-00008E35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7650" y="666750"/>
          <a:ext cx="876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495300</xdr:colOff>
      <xdr:row>0</xdr:row>
      <xdr:rowOff>361950</xdr:rowOff>
    </xdr:from>
    <xdr:to>
      <xdr:col>0</xdr:col>
      <xdr:colOff>942975</xdr:colOff>
      <xdr:row>1</xdr:row>
      <xdr:rowOff>95250</xdr:rowOff>
    </xdr:to>
    <xdr:pic macro="[0]!Home">
      <xdr:nvPicPr>
        <xdr:cNvPr id="13711" name="CommandButton7">
          <a:extLst>
            <a:ext uri="{FF2B5EF4-FFF2-40B4-BE49-F238E27FC236}">
              <a16:creationId xmlns:a16="http://schemas.microsoft.com/office/drawing/2014/main" id="{00000000-0008-0000-0A00-00008F35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5300" y="361950"/>
          <a:ext cx="447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4</xdr:row>
      <xdr:rowOff>85725</xdr:rowOff>
    </xdr:from>
    <xdr:to>
      <xdr:col>0</xdr:col>
      <xdr:colOff>1352550</xdr:colOff>
      <xdr:row>10</xdr:row>
      <xdr:rowOff>38100</xdr:rowOff>
    </xdr:to>
    <xdr:pic>
      <xdr:nvPicPr>
        <xdr:cNvPr id="13712" name="Label1">
          <a:extLst>
            <a:ext uri="{FF2B5EF4-FFF2-40B4-BE49-F238E27FC236}">
              <a16:creationId xmlns:a16="http://schemas.microsoft.com/office/drawing/2014/main" id="{00000000-0008-0000-0A00-00009035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5250" y="1685925"/>
          <a:ext cx="12573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466725</xdr:colOff>
      <xdr:row>11</xdr:row>
      <xdr:rowOff>95250</xdr:rowOff>
    </xdr:from>
    <xdr:to>
      <xdr:col>0</xdr:col>
      <xdr:colOff>923925</xdr:colOff>
      <xdr:row>12</xdr:row>
      <xdr:rowOff>161925</xdr:rowOff>
    </xdr:to>
    <xdr:pic macro="[0]!HelpResultsGreenhouseOverhead">
      <xdr:nvPicPr>
        <xdr:cNvPr id="13713" name="btnHelp">
          <a:extLst>
            <a:ext uri="{FF2B5EF4-FFF2-40B4-BE49-F238E27FC236}">
              <a16:creationId xmlns:a16="http://schemas.microsoft.com/office/drawing/2014/main" id="{00000000-0008-0000-0A00-00009135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66725" y="2838450"/>
          <a:ext cx="457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1304925</xdr:colOff>
      <xdr:row>12</xdr:row>
      <xdr:rowOff>9525</xdr:rowOff>
    </xdr:from>
    <xdr:to>
      <xdr:col>9</xdr:col>
      <xdr:colOff>361950</xdr:colOff>
      <xdr:row>13</xdr:row>
      <xdr:rowOff>9525</xdr:rowOff>
    </xdr:to>
    <xdr:pic macro="[0]!DirectCosts">
      <xdr:nvPicPr>
        <xdr:cNvPr id="14" name="btnOtherDetail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686175" y="3448050"/>
          <a:ext cx="9048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1314450</xdr:colOff>
      <xdr:row>21</xdr:row>
      <xdr:rowOff>9525</xdr:rowOff>
    </xdr:from>
    <xdr:to>
      <xdr:col>9</xdr:col>
      <xdr:colOff>361950</xdr:colOff>
      <xdr:row>22</xdr:row>
      <xdr:rowOff>28575</xdr:rowOff>
    </xdr:to>
    <xdr:pic macro="[0]!WageDetail">
      <xdr:nvPicPr>
        <xdr:cNvPr id="15" name="CommandButton7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695700" y="5238750"/>
          <a:ext cx="8953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1304925</xdr:colOff>
      <xdr:row>48</xdr:row>
      <xdr:rowOff>19050</xdr:rowOff>
    </xdr:from>
    <xdr:to>
      <xdr:col>9</xdr:col>
      <xdr:colOff>361950</xdr:colOff>
      <xdr:row>49</xdr:row>
      <xdr:rowOff>0</xdr:rowOff>
    </xdr:to>
    <xdr:pic macro="[0]!MiscDetail">
      <xdr:nvPicPr>
        <xdr:cNvPr id="16" name="CommandButton8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686175" y="10248900"/>
          <a:ext cx="904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1314450</xdr:colOff>
      <xdr:row>12</xdr:row>
      <xdr:rowOff>9525</xdr:rowOff>
    </xdr:from>
    <xdr:to>
      <xdr:col>9</xdr:col>
      <xdr:colOff>361950</xdr:colOff>
      <xdr:row>13</xdr:row>
      <xdr:rowOff>9525</xdr:rowOff>
    </xdr:to>
    <xdr:pic macro="[0]!WageDetail">
      <xdr:nvPicPr>
        <xdr:cNvPr id="17" name="CommandButton7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695700" y="3448050"/>
          <a:ext cx="8953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1000125</xdr:colOff>
      <xdr:row>0</xdr:row>
      <xdr:rowOff>361950</xdr:rowOff>
    </xdr:from>
    <xdr:to>
      <xdr:col>0</xdr:col>
      <xdr:colOff>1447800</xdr:colOff>
      <xdr:row>1</xdr:row>
      <xdr:rowOff>95250</xdr:rowOff>
    </xdr:to>
    <xdr:pic macro="[0]!GoSheetNext">
      <xdr:nvPicPr>
        <xdr:cNvPr id="14730" name="CommandButton2">
          <a:extLst>
            <a:ext uri="{FF2B5EF4-FFF2-40B4-BE49-F238E27FC236}">
              <a16:creationId xmlns:a16="http://schemas.microsoft.com/office/drawing/2014/main" id="{00000000-0008-0000-0B00-00008A3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0125" y="361950"/>
          <a:ext cx="447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0</xdr:row>
      <xdr:rowOff>361950</xdr:rowOff>
    </xdr:from>
    <xdr:to>
      <xdr:col>0</xdr:col>
      <xdr:colOff>533400</xdr:colOff>
      <xdr:row>1</xdr:row>
      <xdr:rowOff>95250</xdr:rowOff>
    </xdr:to>
    <xdr:pic macro="[0]!GoSheetBack">
      <xdr:nvPicPr>
        <xdr:cNvPr id="14731" name="CommandButton3">
          <a:extLst>
            <a:ext uri="{FF2B5EF4-FFF2-40B4-BE49-F238E27FC236}">
              <a16:creationId xmlns:a16="http://schemas.microsoft.com/office/drawing/2014/main" id="{00000000-0008-0000-0B00-00008B3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361950"/>
          <a:ext cx="4857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542925</xdr:colOff>
      <xdr:row>1</xdr:row>
      <xdr:rowOff>457200</xdr:rowOff>
    </xdr:from>
    <xdr:to>
      <xdr:col>0</xdr:col>
      <xdr:colOff>981075</xdr:colOff>
      <xdr:row>2</xdr:row>
      <xdr:rowOff>0</xdr:rowOff>
    </xdr:to>
    <xdr:pic macro="[0]!PrintPage">
      <xdr:nvPicPr>
        <xdr:cNvPr id="14732" name="CommandButton4">
          <a:extLst>
            <a:ext uri="{FF2B5EF4-FFF2-40B4-BE49-F238E27FC236}">
              <a16:creationId xmlns:a16="http://schemas.microsoft.com/office/drawing/2014/main" id="{00000000-0008-0000-0B00-00008C3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1009650"/>
          <a:ext cx="4381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314325</xdr:colOff>
      <xdr:row>0</xdr:row>
      <xdr:rowOff>76200</xdr:rowOff>
    </xdr:from>
    <xdr:to>
      <xdr:col>0</xdr:col>
      <xdr:colOff>1190625</xdr:colOff>
      <xdr:row>0</xdr:row>
      <xdr:rowOff>361950</xdr:rowOff>
    </xdr:to>
    <xdr:pic macro="[0]!TopofPage">
      <xdr:nvPicPr>
        <xdr:cNvPr id="14733" name="CommandButton5">
          <a:extLst>
            <a:ext uri="{FF2B5EF4-FFF2-40B4-BE49-F238E27FC236}">
              <a16:creationId xmlns:a16="http://schemas.microsoft.com/office/drawing/2014/main" id="{00000000-0008-0000-0B00-00008D3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4325" y="76200"/>
          <a:ext cx="876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</xdr:row>
      <xdr:rowOff>114300</xdr:rowOff>
    </xdr:from>
    <xdr:to>
      <xdr:col>0</xdr:col>
      <xdr:colOff>1200150</xdr:colOff>
      <xdr:row>1</xdr:row>
      <xdr:rowOff>400050</xdr:rowOff>
    </xdr:to>
    <xdr:pic macro="[0]!BottomofPageResultsOverhead">
      <xdr:nvPicPr>
        <xdr:cNvPr id="14734" name="CommandButton6">
          <a:extLst>
            <a:ext uri="{FF2B5EF4-FFF2-40B4-BE49-F238E27FC236}">
              <a16:creationId xmlns:a16="http://schemas.microsoft.com/office/drawing/2014/main" id="{00000000-0008-0000-0B00-00008E3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6225" y="666750"/>
          <a:ext cx="923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542925</xdr:colOff>
      <xdr:row>0</xdr:row>
      <xdr:rowOff>371475</xdr:rowOff>
    </xdr:from>
    <xdr:to>
      <xdr:col>0</xdr:col>
      <xdr:colOff>990600</xdr:colOff>
      <xdr:row>1</xdr:row>
      <xdr:rowOff>85725</xdr:rowOff>
    </xdr:to>
    <xdr:pic macro="[0]!Home">
      <xdr:nvPicPr>
        <xdr:cNvPr id="14735" name="CommandButton7">
          <a:extLst>
            <a:ext uri="{FF2B5EF4-FFF2-40B4-BE49-F238E27FC236}">
              <a16:creationId xmlns:a16="http://schemas.microsoft.com/office/drawing/2014/main" id="{00000000-0008-0000-0B00-00008F3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42925" y="371475"/>
          <a:ext cx="4476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5</xdr:row>
      <xdr:rowOff>19050</xdr:rowOff>
    </xdr:from>
    <xdr:to>
      <xdr:col>0</xdr:col>
      <xdr:colOff>1352550</xdr:colOff>
      <xdr:row>11</xdr:row>
      <xdr:rowOff>19050</xdr:rowOff>
    </xdr:to>
    <xdr:pic>
      <xdr:nvPicPr>
        <xdr:cNvPr id="14736" name="Label1">
          <a:extLst>
            <a:ext uri="{FF2B5EF4-FFF2-40B4-BE49-F238E27FC236}">
              <a16:creationId xmlns:a16="http://schemas.microsoft.com/office/drawing/2014/main" id="{00000000-0008-0000-0B00-0000903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5725" y="1743075"/>
          <a:ext cx="12668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419100</xdr:colOff>
      <xdr:row>11</xdr:row>
      <xdr:rowOff>133350</xdr:rowOff>
    </xdr:from>
    <xdr:to>
      <xdr:col>0</xdr:col>
      <xdr:colOff>857250</xdr:colOff>
      <xdr:row>13</xdr:row>
      <xdr:rowOff>28575</xdr:rowOff>
    </xdr:to>
    <xdr:pic macro="[0]!HelpResultsOutdoorOverhead">
      <xdr:nvPicPr>
        <xdr:cNvPr id="14737" name="btnHelp">
          <a:extLst>
            <a:ext uri="{FF2B5EF4-FFF2-40B4-BE49-F238E27FC236}">
              <a16:creationId xmlns:a16="http://schemas.microsoft.com/office/drawing/2014/main" id="{00000000-0008-0000-0B00-0000913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9100" y="2828925"/>
          <a:ext cx="4381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0</xdr:row>
      <xdr:rowOff>400050</xdr:rowOff>
    </xdr:from>
    <xdr:to>
      <xdr:col>0</xdr:col>
      <xdr:colOff>1466850</xdr:colOff>
      <xdr:row>1</xdr:row>
      <xdr:rowOff>228600</xdr:rowOff>
    </xdr:to>
    <xdr:pic macro="[0]!GoSheetNext">
      <xdr:nvPicPr>
        <xdr:cNvPr id="15754" name="CommandButton8">
          <a:extLst>
            <a:ext uri="{FF2B5EF4-FFF2-40B4-BE49-F238E27FC236}">
              <a16:creationId xmlns:a16="http://schemas.microsoft.com/office/drawing/2014/main" id="{00000000-0008-0000-0C00-00008A3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9650" y="400050"/>
          <a:ext cx="457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400050</xdr:rowOff>
    </xdr:from>
    <xdr:to>
      <xdr:col>0</xdr:col>
      <xdr:colOff>542925</xdr:colOff>
      <xdr:row>1</xdr:row>
      <xdr:rowOff>247650</xdr:rowOff>
    </xdr:to>
    <xdr:pic macro="[0]!GoSheetBack">
      <xdr:nvPicPr>
        <xdr:cNvPr id="15755" name="CommandButton9">
          <a:extLst>
            <a:ext uri="{FF2B5EF4-FFF2-40B4-BE49-F238E27FC236}">
              <a16:creationId xmlns:a16="http://schemas.microsoft.com/office/drawing/2014/main" id="{00000000-0008-0000-0C00-00008B3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00050"/>
          <a:ext cx="5048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552450</xdr:colOff>
      <xdr:row>2</xdr:row>
      <xdr:rowOff>323850</xdr:rowOff>
    </xdr:from>
    <xdr:to>
      <xdr:col>0</xdr:col>
      <xdr:colOff>1000125</xdr:colOff>
      <xdr:row>2</xdr:row>
      <xdr:rowOff>600075</xdr:rowOff>
    </xdr:to>
    <xdr:pic macro="[0]!PrintPage">
      <xdr:nvPicPr>
        <xdr:cNvPr id="15756" name="CommandButton10">
          <a:extLst>
            <a:ext uri="{FF2B5EF4-FFF2-40B4-BE49-F238E27FC236}">
              <a16:creationId xmlns:a16="http://schemas.microsoft.com/office/drawing/2014/main" id="{00000000-0008-0000-0C00-00008C3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2450" y="1133475"/>
          <a:ext cx="4476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342900</xdr:colOff>
      <xdr:row>0</xdr:row>
      <xdr:rowOff>95250</xdr:rowOff>
    </xdr:from>
    <xdr:to>
      <xdr:col>0</xdr:col>
      <xdr:colOff>1219200</xdr:colOff>
      <xdr:row>0</xdr:row>
      <xdr:rowOff>381000</xdr:rowOff>
    </xdr:to>
    <xdr:pic macro="[0]!TopofPage">
      <xdr:nvPicPr>
        <xdr:cNvPr id="15757" name="CommandButton11">
          <a:extLst>
            <a:ext uri="{FF2B5EF4-FFF2-40B4-BE49-F238E27FC236}">
              <a16:creationId xmlns:a16="http://schemas.microsoft.com/office/drawing/2014/main" id="{00000000-0008-0000-0C00-00008D3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2900" y="95250"/>
          <a:ext cx="876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</xdr:row>
      <xdr:rowOff>247650</xdr:rowOff>
    </xdr:from>
    <xdr:to>
      <xdr:col>0</xdr:col>
      <xdr:colOff>1257300</xdr:colOff>
      <xdr:row>2</xdr:row>
      <xdr:rowOff>152400</xdr:rowOff>
    </xdr:to>
    <xdr:pic macro="[0]!BottomofPageResultsCostsPerUnit">
      <xdr:nvPicPr>
        <xdr:cNvPr id="15758" name="CommandButton6">
          <a:extLst>
            <a:ext uri="{FF2B5EF4-FFF2-40B4-BE49-F238E27FC236}">
              <a16:creationId xmlns:a16="http://schemas.microsoft.com/office/drawing/2014/main" id="{00000000-0008-0000-0C00-00008E3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3850" y="685800"/>
          <a:ext cx="933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571500</xdr:colOff>
      <xdr:row>0</xdr:row>
      <xdr:rowOff>400050</xdr:rowOff>
    </xdr:from>
    <xdr:to>
      <xdr:col>0</xdr:col>
      <xdr:colOff>1009650</xdr:colOff>
      <xdr:row>1</xdr:row>
      <xdr:rowOff>228600</xdr:rowOff>
    </xdr:to>
    <xdr:pic macro="[0]!Home">
      <xdr:nvPicPr>
        <xdr:cNvPr id="15759" name="CommandButton7">
          <a:extLst>
            <a:ext uri="{FF2B5EF4-FFF2-40B4-BE49-F238E27FC236}">
              <a16:creationId xmlns:a16="http://schemas.microsoft.com/office/drawing/2014/main" id="{00000000-0008-0000-0C00-00008F3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1500" y="400050"/>
          <a:ext cx="4381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4</xdr:row>
      <xdr:rowOff>66675</xdr:rowOff>
    </xdr:from>
    <xdr:to>
      <xdr:col>0</xdr:col>
      <xdr:colOff>1485900</xdr:colOff>
      <xdr:row>11</xdr:row>
      <xdr:rowOff>85725</xdr:rowOff>
    </xdr:to>
    <xdr:pic>
      <xdr:nvPicPr>
        <xdr:cNvPr id="15760" name="Label1">
          <a:extLst>
            <a:ext uri="{FF2B5EF4-FFF2-40B4-BE49-F238E27FC236}">
              <a16:creationId xmlns:a16="http://schemas.microsoft.com/office/drawing/2014/main" id="{00000000-0008-0000-0C00-0000903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80975" y="1752600"/>
          <a:ext cx="13049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552450</xdr:colOff>
      <xdr:row>12</xdr:row>
      <xdr:rowOff>85725</xdr:rowOff>
    </xdr:from>
    <xdr:to>
      <xdr:col>0</xdr:col>
      <xdr:colOff>1009650</xdr:colOff>
      <xdr:row>14</xdr:row>
      <xdr:rowOff>47625</xdr:rowOff>
    </xdr:to>
    <xdr:pic macro="[0]!HelpResultsGreenhouseCostsPerUnit">
      <xdr:nvPicPr>
        <xdr:cNvPr id="15761" name="btnHelp">
          <a:extLst>
            <a:ext uri="{FF2B5EF4-FFF2-40B4-BE49-F238E27FC236}">
              <a16:creationId xmlns:a16="http://schemas.microsoft.com/office/drawing/2014/main" id="{00000000-0008-0000-0C00-0000913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52450" y="3067050"/>
          <a:ext cx="457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121920</xdr:colOff>
      <xdr:row>4</xdr:row>
      <xdr:rowOff>83820</xdr:rowOff>
    </xdr:from>
    <xdr:to>
      <xdr:col>0</xdr:col>
      <xdr:colOff>1219200</xdr:colOff>
      <xdr:row>11</xdr:row>
      <xdr:rowOff>99060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00000000-0008-0000-0C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121920" y="1760220"/>
          <a:ext cx="1097280" cy="1188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400050</xdr:rowOff>
    </xdr:from>
    <xdr:to>
      <xdr:col>0</xdr:col>
      <xdr:colOff>542925</xdr:colOff>
      <xdr:row>1</xdr:row>
      <xdr:rowOff>247650</xdr:rowOff>
    </xdr:to>
    <xdr:pic macro="[0]!GoSheetBack">
      <xdr:nvPicPr>
        <xdr:cNvPr id="16779" name="CommandButton9">
          <a:extLst>
            <a:ext uri="{FF2B5EF4-FFF2-40B4-BE49-F238E27FC236}">
              <a16:creationId xmlns:a16="http://schemas.microsoft.com/office/drawing/2014/main" id="{00000000-0008-0000-0D00-00008B4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400050"/>
          <a:ext cx="5048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552450</xdr:colOff>
      <xdr:row>2</xdr:row>
      <xdr:rowOff>276225</xdr:rowOff>
    </xdr:from>
    <xdr:to>
      <xdr:col>0</xdr:col>
      <xdr:colOff>1000125</xdr:colOff>
      <xdr:row>2</xdr:row>
      <xdr:rowOff>552450</xdr:rowOff>
    </xdr:to>
    <xdr:pic macro="[0]!PrintPage">
      <xdr:nvPicPr>
        <xdr:cNvPr id="16780" name="CommandButton10">
          <a:extLst>
            <a:ext uri="{FF2B5EF4-FFF2-40B4-BE49-F238E27FC236}">
              <a16:creationId xmlns:a16="http://schemas.microsoft.com/office/drawing/2014/main" id="{00000000-0008-0000-0D00-00008C4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" y="1085850"/>
          <a:ext cx="4476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0</xdr:row>
      <xdr:rowOff>95250</xdr:rowOff>
    </xdr:from>
    <xdr:to>
      <xdr:col>0</xdr:col>
      <xdr:colOff>1238250</xdr:colOff>
      <xdr:row>0</xdr:row>
      <xdr:rowOff>381000</xdr:rowOff>
    </xdr:to>
    <xdr:pic macro="[0]!TopofPage">
      <xdr:nvPicPr>
        <xdr:cNvPr id="16781" name="CommandButton11">
          <a:extLst>
            <a:ext uri="{FF2B5EF4-FFF2-40B4-BE49-F238E27FC236}">
              <a16:creationId xmlns:a16="http://schemas.microsoft.com/office/drawing/2014/main" id="{00000000-0008-0000-0D00-00008D4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1950" y="95250"/>
          <a:ext cx="876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</xdr:row>
      <xdr:rowOff>247650</xdr:rowOff>
    </xdr:from>
    <xdr:to>
      <xdr:col>0</xdr:col>
      <xdr:colOff>1238250</xdr:colOff>
      <xdr:row>2</xdr:row>
      <xdr:rowOff>152400</xdr:rowOff>
    </xdr:to>
    <xdr:pic macro="[0]!BottomofPageResultsCostsPerUnit">
      <xdr:nvPicPr>
        <xdr:cNvPr id="16782" name="CommandButton6">
          <a:extLst>
            <a:ext uri="{FF2B5EF4-FFF2-40B4-BE49-F238E27FC236}">
              <a16:creationId xmlns:a16="http://schemas.microsoft.com/office/drawing/2014/main" id="{00000000-0008-0000-0D00-00008E4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3850" y="685800"/>
          <a:ext cx="9144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552450</xdr:colOff>
      <xdr:row>0</xdr:row>
      <xdr:rowOff>400050</xdr:rowOff>
    </xdr:from>
    <xdr:to>
      <xdr:col>0</xdr:col>
      <xdr:colOff>990600</xdr:colOff>
      <xdr:row>1</xdr:row>
      <xdr:rowOff>228600</xdr:rowOff>
    </xdr:to>
    <xdr:pic macro="[0]!Home">
      <xdr:nvPicPr>
        <xdr:cNvPr id="16783" name="CommandButton7">
          <a:extLst>
            <a:ext uri="{FF2B5EF4-FFF2-40B4-BE49-F238E27FC236}">
              <a16:creationId xmlns:a16="http://schemas.microsoft.com/office/drawing/2014/main" id="{00000000-0008-0000-0D00-00008F4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52450" y="400050"/>
          <a:ext cx="4381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4</xdr:row>
      <xdr:rowOff>114300</xdr:rowOff>
    </xdr:from>
    <xdr:to>
      <xdr:col>0</xdr:col>
      <xdr:colOff>1485900</xdr:colOff>
      <xdr:row>11</xdr:row>
      <xdr:rowOff>104775</xdr:rowOff>
    </xdr:to>
    <xdr:pic>
      <xdr:nvPicPr>
        <xdr:cNvPr id="16784" name="Label1">
          <a:extLst>
            <a:ext uri="{FF2B5EF4-FFF2-40B4-BE49-F238E27FC236}">
              <a16:creationId xmlns:a16="http://schemas.microsoft.com/office/drawing/2014/main" id="{00000000-0008-0000-0D00-0000904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>
          <a:grayscl/>
        </a:blip>
        <a:srcRect/>
        <a:stretch>
          <a:fillRect/>
        </a:stretch>
      </xdr:blipFill>
      <xdr:spPr bwMode="auto">
        <a:xfrm>
          <a:off x="228600" y="1790700"/>
          <a:ext cx="12573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581025</xdr:colOff>
      <xdr:row>12</xdr:row>
      <xdr:rowOff>152400</xdr:rowOff>
    </xdr:from>
    <xdr:to>
      <xdr:col>0</xdr:col>
      <xdr:colOff>1028700</xdr:colOff>
      <xdr:row>14</xdr:row>
      <xdr:rowOff>114300</xdr:rowOff>
    </xdr:to>
    <xdr:pic macro="[0]!HelpResultsOutdoorCostsPerUnit">
      <xdr:nvPicPr>
        <xdr:cNvPr id="16785" name="btnHelp">
          <a:extLst>
            <a:ext uri="{FF2B5EF4-FFF2-40B4-BE49-F238E27FC236}">
              <a16:creationId xmlns:a16="http://schemas.microsoft.com/office/drawing/2014/main" id="{00000000-0008-0000-0D00-0000914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81025" y="3124200"/>
          <a:ext cx="447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1009650</xdr:colOff>
      <xdr:row>0</xdr:row>
      <xdr:rowOff>400050</xdr:rowOff>
    </xdr:from>
    <xdr:to>
      <xdr:col>0</xdr:col>
      <xdr:colOff>1466850</xdr:colOff>
      <xdr:row>1</xdr:row>
      <xdr:rowOff>228600</xdr:rowOff>
    </xdr:to>
    <xdr:grpSp>
      <xdr:nvGrpSpPr>
        <xdr:cNvPr id="4100" name="Group 4">
          <a:extLst>
            <a:ext uri="{FF2B5EF4-FFF2-40B4-BE49-F238E27FC236}">
              <a16:creationId xmlns:a16="http://schemas.microsoft.com/office/drawing/2014/main" id="{00000000-0008-0000-0D00-000004100000}"/>
            </a:ext>
          </a:extLst>
        </xdr:cNvPr>
        <xdr:cNvGrpSpPr>
          <a:grpSpLocks noChangeAspect="1"/>
        </xdr:cNvGrpSpPr>
      </xdr:nvGrpSpPr>
      <xdr:grpSpPr bwMode="auto">
        <a:xfrm>
          <a:off x="1009650" y="400050"/>
          <a:ext cx="457200" cy="266700"/>
          <a:chOff x="106" y="42"/>
          <a:chExt cx="48" cy="28"/>
        </a:xfrm>
      </xdr:grpSpPr>
      <xdr:sp macro="" textlink="">
        <xdr:nvSpPr>
          <xdr:cNvPr id="4099" name="AutoShape 3">
            <a:extLst>
              <a:ext uri="{FF2B5EF4-FFF2-40B4-BE49-F238E27FC236}">
                <a16:creationId xmlns:a16="http://schemas.microsoft.com/office/drawing/2014/main" id="{00000000-0008-0000-0D00-0000031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06" y="42"/>
            <a:ext cx="48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101" name="Rectangle 5">
            <a:extLst>
              <a:ext uri="{FF2B5EF4-FFF2-40B4-BE49-F238E27FC236}">
                <a16:creationId xmlns:a16="http://schemas.microsoft.com/office/drawing/2014/main" id="{00000000-0008-0000-0D00-000005100000}"/>
              </a:ext>
            </a:extLst>
          </xdr:cNvPr>
          <xdr:cNvSpPr>
            <a:spLocks noChangeArrowheads="1"/>
          </xdr:cNvSpPr>
        </xdr:nvSpPr>
        <xdr:spPr bwMode="auto">
          <a:xfrm>
            <a:off x="152" y="42"/>
            <a:ext cx="2" cy="28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02" name="Rectangle 6">
            <a:extLst>
              <a:ext uri="{FF2B5EF4-FFF2-40B4-BE49-F238E27FC236}">
                <a16:creationId xmlns:a16="http://schemas.microsoft.com/office/drawing/2014/main" id="{00000000-0008-0000-0D00-000006100000}"/>
              </a:ext>
            </a:extLst>
          </xdr:cNvPr>
          <xdr:cNvSpPr>
            <a:spLocks noChangeArrowheads="1"/>
          </xdr:cNvSpPr>
        </xdr:nvSpPr>
        <xdr:spPr bwMode="auto">
          <a:xfrm>
            <a:off x="106" y="69"/>
            <a:ext cx="46" cy="1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03" name="Rectangle 7">
            <a:extLst>
              <a:ext uri="{FF2B5EF4-FFF2-40B4-BE49-F238E27FC236}">
                <a16:creationId xmlns:a16="http://schemas.microsoft.com/office/drawing/2014/main" id="{00000000-0008-0000-0D00-000007100000}"/>
              </a:ext>
            </a:extLst>
          </xdr:cNvPr>
          <xdr:cNvSpPr>
            <a:spLocks noChangeArrowheads="1"/>
          </xdr:cNvSpPr>
        </xdr:nvSpPr>
        <xdr:spPr bwMode="auto">
          <a:xfrm>
            <a:off x="106" y="42"/>
            <a:ext cx="2" cy="2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04" name="Rectangle 8">
            <a:extLst>
              <a:ext uri="{FF2B5EF4-FFF2-40B4-BE49-F238E27FC236}">
                <a16:creationId xmlns:a16="http://schemas.microsoft.com/office/drawing/2014/main" id="{00000000-0008-0000-0D00-0000081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2"/>
            <a:ext cx="44" cy="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05" name="Rectangle 9">
            <a:extLst>
              <a:ext uri="{FF2B5EF4-FFF2-40B4-BE49-F238E27FC236}">
                <a16:creationId xmlns:a16="http://schemas.microsoft.com/office/drawing/2014/main" id="{00000000-0008-0000-0D00-000009100000}"/>
              </a:ext>
            </a:extLst>
          </xdr:cNvPr>
          <xdr:cNvSpPr>
            <a:spLocks noChangeArrowheads="1"/>
          </xdr:cNvSpPr>
        </xdr:nvSpPr>
        <xdr:spPr bwMode="auto">
          <a:xfrm>
            <a:off x="152" y="43"/>
            <a:ext cx="1" cy="26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06" name="Rectangle 10">
            <a:extLst>
              <a:ext uri="{FF2B5EF4-FFF2-40B4-BE49-F238E27FC236}">
                <a16:creationId xmlns:a16="http://schemas.microsoft.com/office/drawing/2014/main" id="{00000000-0008-0000-0D00-00000A1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68"/>
            <a:ext cx="44" cy="1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07" name="Rectangle 11">
            <a:extLst>
              <a:ext uri="{FF2B5EF4-FFF2-40B4-BE49-F238E27FC236}">
                <a16:creationId xmlns:a16="http://schemas.microsoft.com/office/drawing/2014/main" id="{00000000-0008-0000-0D00-00000B1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3"/>
            <a:ext cx="1" cy="25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08" name="Rectangle 12">
            <a:extLst>
              <a:ext uri="{FF2B5EF4-FFF2-40B4-BE49-F238E27FC236}">
                <a16:creationId xmlns:a16="http://schemas.microsoft.com/office/drawing/2014/main" id="{00000000-0008-0000-0D00-00000C1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3"/>
            <a:ext cx="44" cy="1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09" name="Rectangle 13">
            <a:extLst>
              <a:ext uri="{FF2B5EF4-FFF2-40B4-BE49-F238E27FC236}">
                <a16:creationId xmlns:a16="http://schemas.microsoft.com/office/drawing/2014/main" id="{00000000-0008-0000-0D00-00000D1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4"/>
            <a:ext cx="44" cy="24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10" name="Rectangle 14">
            <a:extLst>
              <a:ext uri="{FF2B5EF4-FFF2-40B4-BE49-F238E27FC236}">
                <a16:creationId xmlns:a16="http://schemas.microsoft.com/office/drawing/2014/main" id="{00000000-0008-0000-0D00-00000E100000}"/>
              </a:ext>
            </a:extLst>
          </xdr:cNvPr>
          <xdr:cNvSpPr>
            <a:spLocks noChangeArrowheads="1"/>
          </xdr:cNvSpPr>
        </xdr:nvSpPr>
        <xdr:spPr bwMode="auto">
          <a:xfrm>
            <a:off x="109" y="44"/>
            <a:ext cx="42" cy="24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11" name="Rectangle 15">
            <a:extLst>
              <a:ext uri="{FF2B5EF4-FFF2-40B4-BE49-F238E27FC236}">
                <a16:creationId xmlns:a16="http://schemas.microsoft.com/office/drawing/2014/main" id="{00000000-0008-0000-0D00-00000F100000}"/>
              </a:ext>
            </a:extLst>
          </xdr:cNvPr>
          <xdr:cNvSpPr>
            <a:spLocks noChangeArrowheads="1"/>
          </xdr:cNvSpPr>
        </xdr:nvSpPr>
        <xdr:spPr bwMode="auto">
          <a:xfrm>
            <a:off x="112" y="51"/>
            <a:ext cx="35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FFFF"/>
                </a:solidFill>
                <a:latin typeface="Arial"/>
                <a:cs typeface="Arial"/>
              </a:rPr>
              <a:t>Next -&gt;</a:t>
            </a:r>
          </a:p>
        </xdr:txBody>
      </xdr:sp>
      <xdr:sp macro="[0]!GoSheetNext" textlink="">
        <xdr:nvSpPr>
          <xdr:cNvPr id="4112" name="Rectangle 16">
            <a:extLst>
              <a:ext uri="{FF2B5EF4-FFF2-40B4-BE49-F238E27FC236}">
                <a16:creationId xmlns:a16="http://schemas.microsoft.com/office/drawing/2014/main" id="{00000000-0008-0000-0D00-000010100000}"/>
              </a:ext>
            </a:extLst>
          </xdr:cNvPr>
          <xdr:cNvSpPr>
            <a:spLocks noChangeArrowheads="1"/>
          </xdr:cNvSpPr>
        </xdr:nvSpPr>
        <xdr:spPr bwMode="auto">
          <a:xfrm>
            <a:off x="112" y="50"/>
            <a:ext cx="35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Next -&gt;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180975</xdr:rowOff>
    </xdr:from>
    <xdr:to>
      <xdr:col>0</xdr:col>
      <xdr:colOff>561975</xdr:colOff>
      <xdr:row>3</xdr:row>
      <xdr:rowOff>9525</xdr:rowOff>
    </xdr:to>
    <xdr:pic macro="[0]!GoSheetBack">
      <xdr:nvPicPr>
        <xdr:cNvPr id="2" name="CommandButton9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371475"/>
          <a:ext cx="5048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590550</xdr:colOff>
      <xdr:row>4</xdr:row>
      <xdr:rowOff>104775</xdr:rowOff>
    </xdr:from>
    <xdr:to>
      <xdr:col>0</xdr:col>
      <xdr:colOff>1038225</xdr:colOff>
      <xdr:row>6</xdr:row>
      <xdr:rowOff>0</xdr:rowOff>
    </xdr:to>
    <xdr:pic macro="[0]!PrintPage">
      <xdr:nvPicPr>
        <xdr:cNvPr id="3" name="CommandButton10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942975"/>
          <a:ext cx="4476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381000</xdr:colOff>
      <xdr:row>0</xdr:row>
      <xdr:rowOff>66675</xdr:rowOff>
    </xdr:from>
    <xdr:to>
      <xdr:col>0</xdr:col>
      <xdr:colOff>1257300</xdr:colOff>
      <xdr:row>1</xdr:row>
      <xdr:rowOff>161925</xdr:rowOff>
    </xdr:to>
    <xdr:pic macro="[0]!TopofPageGreenhouseCashFlow">
      <xdr:nvPicPr>
        <xdr:cNvPr id="4" name="CommandButton1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66675"/>
          <a:ext cx="876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3</xdr:row>
      <xdr:rowOff>19050</xdr:rowOff>
    </xdr:from>
    <xdr:to>
      <xdr:col>0</xdr:col>
      <xdr:colOff>1266825</xdr:colOff>
      <xdr:row>4</xdr:row>
      <xdr:rowOff>104775</xdr:rowOff>
    </xdr:to>
    <xdr:pic macro="[0]!BottomofPageCashFlow">
      <xdr:nvPicPr>
        <xdr:cNvPr id="5" name="CommandButton6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666750"/>
          <a:ext cx="9144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581025</xdr:colOff>
      <xdr:row>1</xdr:row>
      <xdr:rowOff>190500</xdr:rowOff>
    </xdr:from>
    <xdr:to>
      <xdr:col>0</xdr:col>
      <xdr:colOff>1019175</xdr:colOff>
      <xdr:row>2</xdr:row>
      <xdr:rowOff>0</xdr:rowOff>
    </xdr:to>
    <xdr:pic macro="[0]!Home">
      <xdr:nvPicPr>
        <xdr:cNvPr id="6" name="CommandButton7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81025" y="381000"/>
          <a:ext cx="4381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1038225</xdr:colOff>
      <xdr:row>1</xdr:row>
      <xdr:rowOff>180975</xdr:rowOff>
    </xdr:from>
    <xdr:to>
      <xdr:col>0</xdr:col>
      <xdr:colOff>1495425</xdr:colOff>
      <xdr:row>2</xdr:row>
      <xdr:rowOff>219075</xdr:rowOff>
    </xdr:to>
    <xdr:grpSp>
      <xdr:nvGrpSpPr>
        <xdr:cNvPr id="7" name="Group 4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pSpPr>
          <a:grpSpLocks noChangeAspect="1"/>
        </xdr:cNvGrpSpPr>
      </xdr:nvGrpSpPr>
      <xdr:grpSpPr bwMode="auto">
        <a:xfrm>
          <a:off x="1038225" y="365125"/>
          <a:ext cx="457200" cy="469900"/>
          <a:chOff x="106" y="42"/>
          <a:chExt cx="48" cy="28"/>
        </a:xfrm>
      </xdr:grpSpPr>
      <xdr:sp macro="" textlink="">
        <xdr:nvSpPr>
          <xdr:cNvPr id="8" name="AutoShape 3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06" y="42"/>
            <a:ext cx="48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52" y="42"/>
            <a:ext cx="2" cy="28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06" y="69"/>
            <a:ext cx="46" cy="1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" name="Rectangle 7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06" y="42"/>
            <a:ext cx="2" cy="2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8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2"/>
            <a:ext cx="44" cy="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" name="Rectangle 9">
            <a:extLst>
              <a:ext uri="{FF2B5EF4-FFF2-40B4-BE49-F238E27FC236}">
                <a16:creationId xmlns:a16="http://schemas.microsoft.com/office/drawing/2014/main" id="{00000000-0008-0000-0E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152" y="43"/>
            <a:ext cx="1" cy="26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" name="Rectangle 10">
            <a:extLst>
              <a:ext uri="{FF2B5EF4-FFF2-40B4-BE49-F238E27FC236}">
                <a16:creationId xmlns:a16="http://schemas.microsoft.com/office/drawing/2014/main" id="{00000000-0008-0000-0E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68"/>
            <a:ext cx="44" cy="1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" name="Rectangle 11">
            <a:extLst>
              <a:ext uri="{FF2B5EF4-FFF2-40B4-BE49-F238E27FC236}">
                <a16:creationId xmlns:a16="http://schemas.microsoft.com/office/drawing/2014/main" id="{00000000-0008-0000-0E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3"/>
            <a:ext cx="1" cy="25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6" name="Rectangle 12">
            <a:extLst>
              <a:ext uri="{FF2B5EF4-FFF2-40B4-BE49-F238E27FC236}">
                <a16:creationId xmlns:a16="http://schemas.microsoft.com/office/drawing/2014/main" id="{00000000-0008-0000-0E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3"/>
            <a:ext cx="44" cy="1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" name="Rectangle 13">
            <a:extLst>
              <a:ext uri="{FF2B5EF4-FFF2-40B4-BE49-F238E27FC236}">
                <a16:creationId xmlns:a16="http://schemas.microsoft.com/office/drawing/2014/main" id="{00000000-0008-0000-0E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4"/>
            <a:ext cx="44" cy="24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8" name="Rectangle 14">
            <a:extLst>
              <a:ext uri="{FF2B5EF4-FFF2-40B4-BE49-F238E27FC236}">
                <a16:creationId xmlns:a16="http://schemas.microsoft.com/office/drawing/2014/main" id="{00000000-0008-0000-0E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109" y="44"/>
            <a:ext cx="42" cy="24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9" name="Rectangle 15">
            <a:extLst>
              <a:ext uri="{FF2B5EF4-FFF2-40B4-BE49-F238E27FC236}">
                <a16:creationId xmlns:a16="http://schemas.microsoft.com/office/drawing/2014/main" id="{00000000-0008-0000-0E00-000013000000}"/>
              </a:ext>
            </a:extLst>
          </xdr:cNvPr>
          <xdr:cNvSpPr>
            <a:spLocks noChangeArrowheads="1"/>
          </xdr:cNvSpPr>
        </xdr:nvSpPr>
        <xdr:spPr bwMode="auto">
          <a:xfrm>
            <a:off x="112" y="51"/>
            <a:ext cx="35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FFFF"/>
                </a:solidFill>
                <a:latin typeface="Arial"/>
                <a:cs typeface="Arial"/>
              </a:rPr>
              <a:t>Next -&gt;</a:t>
            </a:r>
          </a:p>
        </xdr:txBody>
      </xdr:sp>
      <xdr:sp macro="[0]!GoSheetNext" textlink="">
        <xdr:nvSpPr>
          <xdr:cNvPr id="20" name="Rectangle 16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112" y="50"/>
            <a:ext cx="35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Next -&gt;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0</xdr:rowOff>
    </xdr:from>
    <xdr:to>
      <xdr:col>0</xdr:col>
      <xdr:colOff>581025</xdr:colOff>
      <xdr:row>3</xdr:row>
      <xdr:rowOff>95250</xdr:rowOff>
    </xdr:to>
    <xdr:pic macro="[0]!GoSheetBack">
      <xdr:nvPicPr>
        <xdr:cNvPr id="78" name="CommandButton9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81000"/>
          <a:ext cx="5048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590550</xdr:colOff>
      <xdr:row>4</xdr:row>
      <xdr:rowOff>114300</xdr:rowOff>
    </xdr:from>
    <xdr:to>
      <xdr:col>0</xdr:col>
      <xdr:colOff>1038225</xdr:colOff>
      <xdr:row>5</xdr:row>
      <xdr:rowOff>142875</xdr:rowOff>
    </xdr:to>
    <xdr:pic macro="[0]!PrintPage">
      <xdr:nvPicPr>
        <xdr:cNvPr id="79" name="CommandButton10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0550" y="10096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0</xdr:row>
      <xdr:rowOff>76200</xdr:rowOff>
    </xdr:from>
    <xdr:to>
      <xdr:col>0</xdr:col>
      <xdr:colOff>1276350</xdr:colOff>
      <xdr:row>1</xdr:row>
      <xdr:rowOff>171450</xdr:rowOff>
    </xdr:to>
    <xdr:pic macro="[0]!TopofPage">
      <xdr:nvPicPr>
        <xdr:cNvPr id="80" name="CommandButton11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0050" y="76200"/>
          <a:ext cx="876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3</xdr:row>
      <xdr:rowOff>95250</xdr:rowOff>
    </xdr:from>
    <xdr:to>
      <xdr:col>0</xdr:col>
      <xdr:colOff>1276350</xdr:colOff>
      <xdr:row>4</xdr:row>
      <xdr:rowOff>47625</xdr:rowOff>
    </xdr:to>
    <xdr:pic macro="[0]!BottomofPageCashFlow">
      <xdr:nvPicPr>
        <xdr:cNvPr id="81" name="CommandButton6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1950" y="666750"/>
          <a:ext cx="9144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590550</xdr:colOff>
      <xdr:row>2</xdr:row>
      <xdr:rowOff>0</xdr:rowOff>
    </xdr:from>
    <xdr:to>
      <xdr:col>0</xdr:col>
      <xdr:colOff>1028700</xdr:colOff>
      <xdr:row>3</xdr:row>
      <xdr:rowOff>76200</xdr:rowOff>
    </xdr:to>
    <xdr:pic macro="[0]!Home">
      <xdr:nvPicPr>
        <xdr:cNvPr id="82" name="CommandButton7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90550" y="381000"/>
          <a:ext cx="4381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1047750</xdr:colOff>
      <xdr:row>2</xdr:row>
      <xdr:rowOff>0</xdr:rowOff>
    </xdr:from>
    <xdr:to>
      <xdr:col>0</xdr:col>
      <xdr:colOff>1504950</xdr:colOff>
      <xdr:row>3</xdr:row>
      <xdr:rowOff>76200</xdr:rowOff>
    </xdr:to>
    <xdr:grpSp>
      <xdr:nvGrpSpPr>
        <xdr:cNvPr id="83" name="Group 4">
          <a:extLst>
            <a:ext uri="{FF2B5EF4-FFF2-40B4-BE49-F238E27FC236}">
              <a16:creationId xmlns:a16="http://schemas.microsoft.com/office/drawing/2014/main" id="{00000000-0008-0000-0F00-000053000000}"/>
            </a:ext>
          </a:extLst>
        </xdr:cNvPr>
        <xdr:cNvGrpSpPr>
          <a:grpSpLocks noChangeAspect="1"/>
        </xdr:cNvGrpSpPr>
      </xdr:nvGrpSpPr>
      <xdr:grpSpPr bwMode="auto">
        <a:xfrm>
          <a:off x="1047750" y="374650"/>
          <a:ext cx="457200" cy="266700"/>
          <a:chOff x="106" y="42"/>
          <a:chExt cx="48" cy="28"/>
        </a:xfrm>
      </xdr:grpSpPr>
      <xdr:sp macro="" textlink="">
        <xdr:nvSpPr>
          <xdr:cNvPr id="84" name="AutoShape 3">
            <a:extLst>
              <a:ext uri="{FF2B5EF4-FFF2-40B4-BE49-F238E27FC236}">
                <a16:creationId xmlns:a16="http://schemas.microsoft.com/office/drawing/2014/main" id="{00000000-0008-0000-0F00-000054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06" y="42"/>
            <a:ext cx="48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85" name="Rectangle 5">
            <a:extLst>
              <a:ext uri="{FF2B5EF4-FFF2-40B4-BE49-F238E27FC236}">
                <a16:creationId xmlns:a16="http://schemas.microsoft.com/office/drawing/2014/main" id="{00000000-0008-0000-0F00-000055000000}"/>
              </a:ext>
            </a:extLst>
          </xdr:cNvPr>
          <xdr:cNvSpPr>
            <a:spLocks noChangeArrowheads="1"/>
          </xdr:cNvSpPr>
        </xdr:nvSpPr>
        <xdr:spPr bwMode="auto">
          <a:xfrm>
            <a:off x="152" y="42"/>
            <a:ext cx="2" cy="28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6" name="Rectangle 6">
            <a:extLst>
              <a:ext uri="{FF2B5EF4-FFF2-40B4-BE49-F238E27FC236}">
                <a16:creationId xmlns:a16="http://schemas.microsoft.com/office/drawing/2014/main" id="{00000000-0008-0000-0F00-000056000000}"/>
              </a:ext>
            </a:extLst>
          </xdr:cNvPr>
          <xdr:cNvSpPr>
            <a:spLocks noChangeArrowheads="1"/>
          </xdr:cNvSpPr>
        </xdr:nvSpPr>
        <xdr:spPr bwMode="auto">
          <a:xfrm>
            <a:off x="106" y="69"/>
            <a:ext cx="46" cy="1"/>
          </a:xfrm>
          <a:prstGeom prst="rect">
            <a:avLst/>
          </a:prstGeom>
          <a:solidFill>
            <a:srgbClr val="69696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7" name="Rectangle 7">
            <a:extLst>
              <a:ext uri="{FF2B5EF4-FFF2-40B4-BE49-F238E27FC236}">
                <a16:creationId xmlns:a16="http://schemas.microsoft.com/office/drawing/2014/main" id="{00000000-0008-0000-0F00-000057000000}"/>
              </a:ext>
            </a:extLst>
          </xdr:cNvPr>
          <xdr:cNvSpPr>
            <a:spLocks noChangeArrowheads="1"/>
          </xdr:cNvSpPr>
        </xdr:nvSpPr>
        <xdr:spPr bwMode="auto">
          <a:xfrm>
            <a:off x="106" y="42"/>
            <a:ext cx="2" cy="2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8" name="Rectangle 8">
            <a:extLst>
              <a:ext uri="{FF2B5EF4-FFF2-40B4-BE49-F238E27FC236}">
                <a16:creationId xmlns:a16="http://schemas.microsoft.com/office/drawing/2014/main" id="{00000000-0008-0000-0F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2"/>
            <a:ext cx="44" cy="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9" name="Rectangle 9">
            <a:extLst>
              <a:ext uri="{FF2B5EF4-FFF2-40B4-BE49-F238E27FC236}">
                <a16:creationId xmlns:a16="http://schemas.microsoft.com/office/drawing/2014/main" id="{00000000-0008-0000-0F00-000059000000}"/>
              </a:ext>
            </a:extLst>
          </xdr:cNvPr>
          <xdr:cNvSpPr>
            <a:spLocks noChangeArrowheads="1"/>
          </xdr:cNvSpPr>
        </xdr:nvSpPr>
        <xdr:spPr bwMode="auto">
          <a:xfrm>
            <a:off x="152" y="43"/>
            <a:ext cx="1" cy="26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0" name="Rectangle 10">
            <a:extLst>
              <a:ext uri="{FF2B5EF4-FFF2-40B4-BE49-F238E27FC236}">
                <a16:creationId xmlns:a16="http://schemas.microsoft.com/office/drawing/2014/main" id="{00000000-0008-0000-0F00-00005A0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68"/>
            <a:ext cx="44" cy="1"/>
          </a:xfrm>
          <a:prstGeom prst="rect">
            <a:avLst/>
          </a:prstGeom>
          <a:solidFill>
            <a:srgbClr val="A0A0A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1" name="Rectangle 11">
            <a:extLst>
              <a:ext uri="{FF2B5EF4-FFF2-40B4-BE49-F238E27FC236}">
                <a16:creationId xmlns:a16="http://schemas.microsoft.com/office/drawing/2014/main" id="{00000000-0008-0000-0F00-00005B0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3"/>
            <a:ext cx="1" cy="25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2" name="Rectangle 12">
            <a:extLst>
              <a:ext uri="{FF2B5EF4-FFF2-40B4-BE49-F238E27FC236}">
                <a16:creationId xmlns:a16="http://schemas.microsoft.com/office/drawing/2014/main" id="{00000000-0008-0000-0F00-00005C0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3"/>
            <a:ext cx="44" cy="1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3" name="Rectangle 13">
            <a:extLst>
              <a:ext uri="{FF2B5EF4-FFF2-40B4-BE49-F238E27FC236}">
                <a16:creationId xmlns:a16="http://schemas.microsoft.com/office/drawing/2014/main" id="{00000000-0008-0000-0F00-00005D000000}"/>
              </a:ext>
            </a:extLst>
          </xdr:cNvPr>
          <xdr:cNvSpPr>
            <a:spLocks noChangeArrowheads="1"/>
          </xdr:cNvSpPr>
        </xdr:nvSpPr>
        <xdr:spPr bwMode="auto">
          <a:xfrm>
            <a:off x="108" y="44"/>
            <a:ext cx="44" cy="24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4" name="Rectangle 14">
            <a:extLst>
              <a:ext uri="{FF2B5EF4-FFF2-40B4-BE49-F238E27FC236}">
                <a16:creationId xmlns:a16="http://schemas.microsoft.com/office/drawing/2014/main" id="{00000000-0008-0000-0F00-00005E000000}"/>
              </a:ext>
            </a:extLst>
          </xdr:cNvPr>
          <xdr:cNvSpPr>
            <a:spLocks noChangeArrowheads="1"/>
          </xdr:cNvSpPr>
        </xdr:nvSpPr>
        <xdr:spPr bwMode="auto">
          <a:xfrm>
            <a:off x="109" y="44"/>
            <a:ext cx="42" cy="24"/>
          </a:xfrm>
          <a:prstGeom prst="rect">
            <a:avLst/>
          </a:prstGeom>
          <a:solidFill>
            <a:srgbClr val="F0F0F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5" name="Rectangle 15">
            <a:extLst>
              <a:ext uri="{FF2B5EF4-FFF2-40B4-BE49-F238E27FC236}">
                <a16:creationId xmlns:a16="http://schemas.microsoft.com/office/drawing/2014/main" id="{00000000-0008-0000-0F00-00005F000000}"/>
              </a:ext>
            </a:extLst>
          </xdr:cNvPr>
          <xdr:cNvSpPr>
            <a:spLocks noChangeArrowheads="1"/>
          </xdr:cNvSpPr>
        </xdr:nvSpPr>
        <xdr:spPr bwMode="auto">
          <a:xfrm>
            <a:off x="112" y="51"/>
            <a:ext cx="35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FFFF"/>
                </a:solidFill>
                <a:latin typeface="Arial"/>
                <a:cs typeface="Arial"/>
              </a:rPr>
              <a:t>Next -&gt;</a:t>
            </a:r>
          </a:p>
        </xdr:txBody>
      </xdr:sp>
      <xdr:sp macro="[0]!GoSheetNext" textlink="">
        <xdr:nvSpPr>
          <xdr:cNvPr id="96" name="Rectangle 16">
            <a:extLst>
              <a:ext uri="{FF2B5EF4-FFF2-40B4-BE49-F238E27FC236}">
                <a16:creationId xmlns:a16="http://schemas.microsoft.com/office/drawing/2014/main" id="{00000000-0008-0000-0F00-000060000000}"/>
              </a:ext>
            </a:extLst>
          </xdr:cNvPr>
          <xdr:cNvSpPr>
            <a:spLocks noChangeArrowheads="1"/>
          </xdr:cNvSpPr>
        </xdr:nvSpPr>
        <xdr:spPr bwMode="auto">
          <a:xfrm>
            <a:off x="112" y="50"/>
            <a:ext cx="35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Next -&gt;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1047750</xdr:colOff>
      <xdr:row>1</xdr:row>
      <xdr:rowOff>38100</xdr:rowOff>
    </xdr:from>
    <xdr:to>
      <xdr:col>0</xdr:col>
      <xdr:colOff>1495425</xdr:colOff>
      <xdr:row>2</xdr:row>
      <xdr:rowOff>0</xdr:rowOff>
    </xdr:to>
    <xdr:pic macro="[0]!GoSheetNext">
      <xdr:nvPicPr>
        <xdr:cNvPr id="1663" name="CommandButton1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0" y="371475"/>
          <a:ext cx="4476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</xdr:row>
      <xdr:rowOff>38100</xdr:rowOff>
    </xdr:from>
    <xdr:to>
      <xdr:col>0</xdr:col>
      <xdr:colOff>571500</xdr:colOff>
      <xdr:row>2</xdr:row>
      <xdr:rowOff>19050</xdr:rowOff>
    </xdr:to>
    <xdr:pic macro="[0]!GoSheetBack">
      <xdr:nvPicPr>
        <xdr:cNvPr id="1664" name="CommandButton2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371475"/>
          <a:ext cx="4953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571500</xdr:colOff>
      <xdr:row>3</xdr:row>
      <xdr:rowOff>66675</xdr:rowOff>
    </xdr:from>
    <xdr:to>
      <xdr:col>0</xdr:col>
      <xdr:colOff>1057275</xdr:colOff>
      <xdr:row>4</xdr:row>
      <xdr:rowOff>38100</xdr:rowOff>
    </xdr:to>
    <xdr:pic macro="[0]!PrintPage">
      <xdr:nvPicPr>
        <xdr:cNvPr id="1665" name="CommandButton3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" y="1028700"/>
          <a:ext cx="4857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0</xdr:row>
      <xdr:rowOff>76200</xdr:rowOff>
    </xdr:from>
    <xdr:to>
      <xdr:col>0</xdr:col>
      <xdr:colOff>1257300</xdr:colOff>
      <xdr:row>1</xdr:row>
      <xdr:rowOff>19050</xdr:rowOff>
    </xdr:to>
    <xdr:pic macro="[0]!TopofPage">
      <xdr:nvPicPr>
        <xdr:cNvPr id="1666" name="CommandButton4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1950" y="76200"/>
          <a:ext cx="8953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342900</xdr:colOff>
      <xdr:row>2</xdr:row>
      <xdr:rowOff>19050</xdr:rowOff>
    </xdr:from>
    <xdr:to>
      <xdr:col>0</xdr:col>
      <xdr:colOff>1276350</xdr:colOff>
      <xdr:row>3</xdr:row>
      <xdr:rowOff>0</xdr:rowOff>
    </xdr:to>
    <xdr:pic macro="[0]!BottomofPageIncome">
      <xdr:nvPicPr>
        <xdr:cNvPr id="1667" name="CommandButton5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2900" y="666750"/>
          <a:ext cx="9334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590550</xdr:colOff>
      <xdr:row>1</xdr:row>
      <xdr:rowOff>38100</xdr:rowOff>
    </xdr:from>
    <xdr:to>
      <xdr:col>0</xdr:col>
      <xdr:colOff>1028700</xdr:colOff>
      <xdr:row>2</xdr:row>
      <xdr:rowOff>414</xdr:rowOff>
    </xdr:to>
    <xdr:pic macro="[0]!Home">
      <xdr:nvPicPr>
        <xdr:cNvPr id="1668" name="CommandButton6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90550" y="371475"/>
          <a:ext cx="4381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1304925</xdr:colOff>
      <xdr:row>14</xdr:row>
      <xdr:rowOff>9525</xdr:rowOff>
    </xdr:from>
    <xdr:to>
      <xdr:col>3</xdr:col>
      <xdr:colOff>19050</xdr:colOff>
      <xdr:row>15</xdr:row>
      <xdr:rowOff>28575</xdr:rowOff>
    </xdr:to>
    <xdr:pic macro="[0]!DirectCosts">
      <xdr:nvPicPr>
        <xdr:cNvPr id="1669" name="btnOtherDetail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686175" y="3362325"/>
          <a:ext cx="9048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1314450</xdr:colOff>
      <xdr:row>23</xdr:row>
      <xdr:rowOff>9525</xdr:rowOff>
    </xdr:from>
    <xdr:to>
      <xdr:col>3</xdr:col>
      <xdr:colOff>19050</xdr:colOff>
      <xdr:row>24</xdr:row>
      <xdr:rowOff>28575</xdr:rowOff>
    </xdr:to>
    <xdr:pic macro="[0]!WageDetail">
      <xdr:nvPicPr>
        <xdr:cNvPr id="1670" name="CommandButton7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695700" y="5076825"/>
          <a:ext cx="8953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1304925</xdr:colOff>
      <xdr:row>50</xdr:row>
      <xdr:rowOff>19050</xdr:rowOff>
    </xdr:from>
    <xdr:to>
      <xdr:col>3</xdr:col>
      <xdr:colOff>19050</xdr:colOff>
      <xdr:row>51</xdr:row>
      <xdr:rowOff>9525</xdr:rowOff>
    </xdr:to>
    <xdr:pic macro="[0]!MiscDetail">
      <xdr:nvPicPr>
        <xdr:cNvPr id="1671" name="CommandButton8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686175" y="9867900"/>
          <a:ext cx="9048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165735</xdr:colOff>
      <xdr:row>6</xdr:row>
      <xdr:rowOff>85725</xdr:rowOff>
    </xdr:from>
    <xdr:to>
      <xdr:col>0</xdr:col>
      <xdr:colOff>1440078</xdr:colOff>
      <xdr:row>9</xdr:row>
      <xdr:rowOff>12789</xdr:rowOff>
    </xdr:to>
    <xdr:pic>
      <xdr:nvPicPr>
        <xdr:cNvPr id="1230" name="Label1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FFFEB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" y="1847850"/>
          <a:ext cx="1274343" cy="660489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10</xdr:row>
      <xdr:rowOff>123825</xdr:rowOff>
    </xdr:from>
    <xdr:to>
      <xdr:col>0</xdr:col>
      <xdr:colOff>1390650</xdr:colOff>
      <xdr:row>15</xdr:row>
      <xdr:rowOff>57150</xdr:rowOff>
    </xdr:to>
    <xdr:pic>
      <xdr:nvPicPr>
        <xdr:cNvPr id="1673" name="Label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1" cstate="print">
          <a:grayscl/>
        </a:blip>
        <a:srcRect/>
        <a:stretch>
          <a:fillRect/>
        </a:stretch>
      </xdr:blipFill>
      <xdr:spPr bwMode="auto">
        <a:xfrm>
          <a:off x="171450" y="2790825"/>
          <a:ext cx="1219200" cy="838200"/>
        </a:xfrm>
        <a:prstGeom prst="rect">
          <a:avLst/>
        </a:prstGeom>
        <a:noFill/>
        <a:ln w="9525">
          <a:solidFill>
            <a:srgbClr val="953735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523875</xdr:colOff>
      <xdr:row>18</xdr:row>
      <xdr:rowOff>19050</xdr:rowOff>
    </xdr:from>
    <xdr:to>
      <xdr:col>0</xdr:col>
      <xdr:colOff>971550</xdr:colOff>
      <xdr:row>19</xdr:row>
      <xdr:rowOff>123825</xdr:rowOff>
    </xdr:to>
    <xdr:pic macro="[0]!HelpIncome">
      <xdr:nvPicPr>
        <xdr:cNvPr id="1674" name="btnHelp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23875" y="4181475"/>
          <a:ext cx="4476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114300</xdr:colOff>
      <xdr:row>63</xdr:row>
      <xdr:rowOff>104775</xdr:rowOff>
    </xdr:from>
    <xdr:to>
      <xdr:col>5</xdr:col>
      <xdr:colOff>923925</xdr:colOff>
      <xdr:row>70</xdr:row>
      <xdr:rowOff>19050</xdr:rowOff>
    </xdr:to>
    <xdr:pic>
      <xdr:nvPicPr>
        <xdr:cNvPr id="1675" name="Label3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3" cstate="print">
          <a:grayscl/>
          <a:biLevel thresh="50000"/>
        </a:blip>
        <a:srcRect/>
        <a:stretch>
          <a:fillRect/>
        </a:stretch>
      </xdr:blipFill>
      <xdr:spPr bwMode="auto">
        <a:xfrm>
          <a:off x="6934200" y="12696825"/>
          <a:ext cx="8096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2</xdr:col>
      <xdr:colOff>1314450</xdr:colOff>
      <xdr:row>14</xdr:row>
      <xdr:rowOff>9525</xdr:rowOff>
    </xdr:from>
    <xdr:to>
      <xdr:col>3</xdr:col>
      <xdr:colOff>19050</xdr:colOff>
      <xdr:row>15</xdr:row>
      <xdr:rowOff>28575</xdr:rowOff>
    </xdr:to>
    <xdr:pic macro="[0]!WageDetail">
      <xdr:nvPicPr>
        <xdr:cNvPr id="15" name="CommandButton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8110" y="4893945"/>
          <a:ext cx="1112520" cy="23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3</xdr:row>
      <xdr:rowOff>114300</xdr:rowOff>
    </xdr:from>
    <xdr:to>
      <xdr:col>0</xdr:col>
      <xdr:colOff>1504950</xdr:colOff>
      <xdr:row>5</xdr:row>
      <xdr:rowOff>28575</xdr:rowOff>
    </xdr:to>
    <xdr:pic macro="[0]!GoSheetNext">
      <xdr:nvPicPr>
        <xdr:cNvPr id="2394" name="CommandButton1">
          <a:extLst>
            <a:ext uri="{FF2B5EF4-FFF2-40B4-BE49-F238E27FC236}">
              <a16:creationId xmlns:a16="http://schemas.microsoft.com/office/drawing/2014/main" id="{00000000-0008-0000-0200-00005A0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" y="485775"/>
          <a:ext cx="438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</xdr:row>
      <xdr:rowOff>114300</xdr:rowOff>
    </xdr:from>
    <xdr:to>
      <xdr:col>0</xdr:col>
      <xdr:colOff>571500</xdr:colOff>
      <xdr:row>5</xdr:row>
      <xdr:rowOff>28575</xdr:rowOff>
    </xdr:to>
    <xdr:pic macro="[0]!GoSheetBack">
      <xdr:nvPicPr>
        <xdr:cNvPr id="2395" name="CommandButton2">
          <a:extLst>
            <a:ext uri="{FF2B5EF4-FFF2-40B4-BE49-F238E27FC236}">
              <a16:creationId xmlns:a16="http://schemas.microsoft.com/office/drawing/2014/main" id="{00000000-0008-0000-0200-00005B0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485775"/>
          <a:ext cx="495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552450</xdr:colOff>
      <xdr:row>5</xdr:row>
      <xdr:rowOff>352425</xdr:rowOff>
    </xdr:from>
    <xdr:to>
      <xdr:col>0</xdr:col>
      <xdr:colOff>1009650</xdr:colOff>
      <xdr:row>6</xdr:row>
      <xdr:rowOff>219074</xdr:rowOff>
    </xdr:to>
    <xdr:pic macro="[0]!PrintPage">
      <xdr:nvPicPr>
        <xdr:cNvPr id="2396" name="CommandButton3">
          <a:extLst>
            <a:ext uri="{FF2B5EF4-FFF2-40B4-BE49-F238E27FC236}">
              <a16:creationId xmlns:a16="http://schemas.microsoft.com/office/drawing/2014/main" id="{00000000-0008-0000-0200-00005C0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2450" y="1095375"/>
          <a:ext cx="457200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1</xdr:row>
      <xdr:rowOff>114300</xdr:rowOff>
    </xdr:from>
    <xdr:to>
      <xdr:col>0</xdr:col>
      <xdr:colOff>1257300</xdr:colOff>
      <xdr:row>3</xdr:row>
      <xdr:rowOff>95250</xdr:rowOff>
    </xdr:to>
    <xdr:pic macro="[0]!TopofPageRatios">
      <xdr:nvPicPr>
        <xdr:cNvPr id="2397" name="CommandButton4">
          <a:extLst>
            <a:ext uri="{FF2B5EF4-FFF2-40B4-BE49-F238E27FC236}">
              <a16:creationId xmlns:a16="http://schemas.microsoft.com/office/drawing/2014/main" id="{00000000-0008-0000-0200-00005D0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3375" y="180975"/>
          <a:ext cx="923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5</xdr:row>
      <xdr:rowOff>47624</xdr:rowOff>
    </xdr:from>
    <xdr:to>
      <xdr:col>0</xdr:col>
      <xdr:colOff>1257300</xdr:colOff>
      <xdr:row>5</xdr:row>
      <xdr:rowOff>342899</xdr:rowOff>
    </xdr:to>
    <xdr:pic macro="[0]!BottomofPageRatios">
      <xdr:nvPicPr>
        <xdr:cNvPr id="2398" name="CommandButton5">
          <a:extLst>
            <a:ext uri="{FF2B5EF4-FFF2-40B4-BE49-F238E27FC236}">
              <a16:creationId xmlns:a16="http://schemas.microsoft.com/office/drawing/2014/main" id="{00000000-0008-0000-0200-00005E0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3850" y="790574"/>
          <a:ext cx="9334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600075</xdr:colOff>
      <xdr:row>3</xdr:row>
      <xdr:rowOff>114300</xdr:rowOff>
    </xdr:from>
    <xdr:to>
      <xdr:col>0</xdr:col>
      <xdr:colOff>1038225</xdr:colOff>
      <xdr:row>5</xdr:row>
      <xdr:rowOff>28575</xdr:rowOff>
    </xdr:to>
    <xdr:pic macro="[0]!Home">
      <xdr:nvPicPr>
        <xdr:cNvPr id="2399" name="CommandButton6">
          <a:extLst>
            <a:ext uri="{FF2B5EF4-FFF2-40B4-BE49-F238E27FC236}">
              <a16:creationId xmlns:a16="http://schemas.microsoft.com/office/drawing/2014/main" id="{00000000-0008-0000-0200-00005F0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00075" y="485775"/>
          <a:ext cx="438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24</xdr:row>
      <xdr:rowOff>9525</xdr:rowOff>
    </xdr:from>
    <xdr:to>
      <xdr:col>2</xdr:col>
      <xdr:colOff>9525</xdr:colOff>
      <xdr:row>25</xdr:row>
      <xdr:rowOff>161925</xdr:rowOff>
    </xdr:to>
    <xdr:pic macro="[0]!ReturntoIncomeStatement">
      <xdr:nvPicPr>
        <xdr:cNvPr id="4588" name="btnIncomeStatement">
          <a:extLst>
            <a:ext uri="{FF2B5EF4-FFF2-40B4-BE49-F238E27FC236}">
              <a16:creationId xmlns:a16="http://schemas.microsoft.com/office/drawing/2014/main" id="{00000000-0008-0000-0300-0000EC1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2650" y="5105400"/>
          <a:ext cx="6667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590550</xdr:colOff>
      <xdr:row>24</xdr:row>
      <xdr:rowOff>19050</xdr:rowOff>
    </xdr:from>
    <xdr:to>
      <xdr:col>6</xdr:col>
      <xdr:colOff>19050</xdr:colOff>
      <xdr:row>26</xdr:row>
      <xdr:rowOff>0</xdr:rowOff>
    </xdr:to>
    <xdr:pic macro="[0]!ReturntoIncomeStatement">
      <xdr:nvPicPr>
        <xdr:cNvPr id="4589" name="CommandButton7">
          <a:extLst>
            <a:ext uri="{FF2B5EF4-FFF2-40B4-BE49-F238E27FC236}">
              <a16:creationId xmlns:a16="http://schemas.microsoft.com/office/drawing/2014/main" id="{00000000-0008-0000-0300-0000ED1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29200" y="5114925"/>
          <a:ext cx="647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590550</xdr:colOff>
      <xdr:row>49</xdr:row>
      <xdr:rowOff>28575</xdr:rowOff>
    </xdr:from>
    <xdr:to>
      <xdr:col>6</xdr:col>
      <xdr:colOff>9525</xdr:colOff>
      <xdr:row>51</xdr:row>
      <xdr:rowOff>152400</xdr:rowOff>
    </xdr:to>
    <xdr:pic macro="[0]!ReturntoIncomeStatement">
      <xdr:nvPicPr>
        <xdr:cNvPr id="4590" name="CommandButton8">
          <a:extLst>
            <a:ext uri="{FF2B5EF4-FFF2-40B4-BE49-F238E27FC236}">
              <a16:creationId xmlns:a16="http://schemas.microsoft.com/office/drawing/2014/main" id="{00000000-0008-0000-0300-0000EE1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29200" y="9696450"/>
          <a:ext cx="638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571500</xdr:colOff>
      <xdr:row>4</xdr:row>
      <xdr:rowOff>95250</xdr:rowOff>
    </xdr:from>
    <xdr:to>
      <xdr:col>0</xdr:col>
      <xdr:colOff>1019175</xdr:colOff>
      <xdr:row>6</xdr:row>
      <xdr:rowOff>38100</xdr:rowOff>
    </xdr:to>
    <xdr:pic macro="[0]!HelpCostDetail">
      <xdr:nvPicPr>
        <xdr:cNvPr id="4591" name="btnHelp">
          <a:extLst>
            <a:ext uri="{FF2B5EF4-FFF2-40B4-BE49-F238E27FC236}">
              <a16:creationId xmlns:a16="http://schemas.microsoft.com/office/drawing/2014/main" id="{00000000-0008-0000-0300-0000EF1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1500" y="1762125"/>
          <a:ext cx="447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0</xdr:row>
      <xdr:rowOff>57150</xdr:rowOff>
    </xdr:from>
    <xdr:to>
      <xdr:col>0</xdr:col>
      <xdr:colOff>1238250</xdr:colOff>
      <xdr:row>1</xdr:row>
      <xdr:rowOff>9525</xdr:rowOff>
    </xdr:to>
    <xdr:pic macro="[0]!TopofPage">
      <xdr:nvPicPr>
        <xdr:cNvPr id="4592" name="CommandButton4">
          <a:extLst>
            <a:ext uri="{FF2B5EF4-FFF2-40B4-BE49-F238E27FC236}">
              <a16:creationId xmlns:a16="http://schemas.microsoft.com/office/drawing/2014/main" id="{00000000-0008-0000-0300-0000F01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57150"/>
          <a:ext cx="8858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1</xdr:row>
      <xdr:rowOff>47625</xdr:rowOff>
    </xdr:from>
    <xdr:to>
      <xdr:col>0</xdr:col>
      <xdr:colOff>581025</xdr:colOff>
      <xdr:row>1</xdr:row>
      <xdr:rowOff>333375</xdr:rowOff>
    </xdr:to>
    <xdr:pic macro="[0]!GoSheetBack">
      <xdr:nvPicPr>
        <xdr:cNvPr id="4593" name="CommandButton2">
          <a:extLst>
            <a:ext uri="{FF2B5EF4-FFF2-40B4-BE49-F238E27FC236}">
              <a16:creationId xmlns:a16="http://schemas.microsoft.com/office/drawing/2014/main" id="{00000000-0008-0000-0300-0000F11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5725" y="371475"/>
          <a:ext cx="495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600075</xdr:colOff>
      <xdr:row>1</xdr:row>
      <xdr:rowOff>47625</xdr:rowOff>
    </xdr:from>
    <xdr:to>
      <xdr:col>0</xdr:col>
      <xdr:colOff>1038225</xdr:colOff>
      <xdr:row>1</xdr:row>
      <xdr:rowOff>333375</xdr:rowOff>
    </xdr:to>
    <xdr:pic macro="[0]!Home">
      <xdr:nvPicPr>
        <xdr:cNvPr id="4594" name="CommandButton6">
          <a:extLst>
            <a:ext uri="{FF2B5EF4-FFF2-40B4-BE49-F238E27FC236}">
              <a16:creationId xmlns:a16="http://schemas.microsoft.com/office/drawing/2014/main" id="{00000000-0008-0000-0300-0000F21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00075" y="371475"/>
          <a:ext cx="438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1057275</xdr:colOff>
      <xdr:row>1</xdr:row>
      <xdr:rowOff>47625</xdr:rowOff>
    </xdr:from>
    <xdr:to>
      <xdr:col>0</xdr:col>
      <xdr:colOff>1504950</xdr:colOff>
      <xdr:row>1</xdr:row>
      <xdr:rowOff>333375</xdr:rowOff>
    </xdr:to>
    <xdr:pic macro="[0]!GoSheetNext">
      <xdr:nvPicPr>
        <xdr:cNvPr id="4595" name="Picture 8">
          <a:extLst>
            <a:ext uri="{FF2B5EF4-FFF2-40B4-BE49-F238E27FC236}">
              <a16:creationId xmlns:a16="http://schemas.microsoft.com/office/drawing/2014/main" id="{00000000-0008-0000-0300-0000F31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57275" y="371475"/>
          <a:ext cx="447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1</xdr:row>
      <xdr:rowOff>342900</xdr:rowOff>
    </xdr:from>
    <xdr:to>
      <xdr:col>0</xdr:col>
      <xdr:colOff>1266825</xdr:colOff>
      <xdr:row>1</xdr:row>
      <xdr:rowOff>590550</xdr:rowOff>
    </xdr:to>
    <xdr:pic macro="[0]!BottomofPageCostDetail">
      <xdr:nvPicPr>
        <xdr:cNvPr id="4596" name="CommandButton5">
          <a:extLst>
            <a:ext uri="{FF2B5EF4-FFF2-40B4-BE49-F238E27FC236}">
              <a16:creationId xmlns:a16="http://schemas.microsoft.com/office/drawing/2014/main" id="{00000000-0008-0000-0300-0000F41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2425" y="666750"/>
          <a:ext cx="9144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533400</xdr:colOff>
      <xdr:row>1</xdr:row>
      <xdr:rowOff>638175</xdr:rowOff>
    </xdr:from>
    <xdr:to>
      <xdr:col>0</xdr:col>
      <xdr:colOff>1000125</xdr:colOff>
      <xdr:row>2</xdr:row>
      <xdr:rowOff>19050</xdr:rowOff>
    </xdr:to>
    <xdr:pic macro="[0]!PrintPage">
      <xdr:nvPicPr>
        <xdr:cNvPr id="4597" name="CommandButton3">
          <a:extLst>
            <a:ext uri="{FF2B5EF4-FFF2-40B4-BE49-F238E27FC236}">
              <a16:creationId xmlns:a16="http://schemas.microsoft.com/office/drawing/2014/main" id="{00000000-0008-0000-0300-0000F511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33400" y="962025"/>
          <a:ext cx="4667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1047749</xdr:colOff>
      <xdr:row>1</xdr:row>
      <xdr:rowOff>66261</xdr:rowOff>
    </xdr:from>
    <xdr:to>
      <xdr:col>0</xdr:col>
      <xdr:colOff>1524000</xdr:colOff>
      <xdr:row>1</xdr:row>
      <xdr:rowOff>367748</xdr:rowOff>
    </xdr:to>
    <xdr:pic macro="[0]!GoSheetNext">
      <xdr:nvPicPr>
        <xdr:cNvPr id="6875" name="CommandButton7">
          <a:extLst>
            <a:ext uri="{FF2B5EF4-FFF2-40B4-BE49-F238E27FC236}">
              <a16:creationId xmlns:a16="http://schemas.microsoft.com/office/drawing/2014/main" id="{00000000-0008-0000-0400-0000DB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9" y="364435"/>
          <a:ext cx="476251" cy="301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1</xdr:row>
      <xdr:rowOff>76200</xdr:rowOff>
    </xdr:from>
    <xdr:to>
      <xdr:col>0</xdr:col>
      <xdr:colOff>581025</xdr:colOff>
      <xdr:row>1</xdr:row>
      <xdr:rowOff>361950</xdr:rowOff>
    </xdr:to>
    <xdr:pic macro="[0]!GoSheetBack">
      <xdr:nvPicPr>
        <xdr:cNvPr id="6876" name="CommandButton2">
          <a:extLst>
            <a:ext uri="{FF2B5EF4-FFF2-40B4-BE49-F238E27FC236}">
              <a16:creationId xmlns:a16="http://schemas.microsoft.com/office/drawing/2014/main" id="{00000000-0008-0000-0400-0000DC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371475"/>
          <a:ext cx="495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250134</xdr:colOff>
      <xdr:row>3</xdr:row>
      <xdr:rowOff>126725</xdr:rowOff>
    </xdr:from>
    <xdr:to>
      <xdr:col>0</xdr:col>
      <xdr:colOff>516834</xdr:colOff>
      <xdr:row>3</xdr:row>
      <xdr:rowOff>374375</xdr:rowOff>
    </xdr:to>
    <xdr:pic macro="[0]!GreenhouseCropsInputArea1">
      <xdr:nvPicPr>
        <xdr:cNvPr id="6877" name="CommandButton3">
          <a:extLst>
            <a:ext uri="{FF2B5EF4-FFF2-40B4-BE49-F238E27FC236}">
              <a16:creationId xmlns:a16="http://schemas.microsoft.com/office/drawing/2014/main" id="{00000000-0008-0000-0400-0000DD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0134" y="1153768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359466</xdr:colOff>
      <xdr:row>0</xdr:row>
      <xdr:rowOff>76200</xdr:rowOff>
    </xdr:from>
    <xdr:to>
      <xdr:col>0</xdr:col>
      <xdr:colOff>1254816</xdr:colOff>
      <xdr:row>1</xdr:row>
      <xdr:rowOff>57150</xdr:rowOff>
    </xdr:to>
    <xdr:pic macro="[0]!TopofPage">
      <xdr:nvPicPr>
        <xdr:cNvPr id="6878" name="CommandButton4">
          <a:extLst>
            <a:ext uri="{FF2B5EF4-FFF2-40B4-BE49-F238E27FC236}">
              <a16:creationId xmlns:a16="http://schemas.microsoft.com/office/drawing/2014/main" id="{00000000-0008-0000-0400-0000DE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9466" y="76200"/>
          <a:ext cx="895350" cy="27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349526</xdr:colOff>
      <xdr:row>1</xdr:row>
      <xdr:rowOff>384315</xdr:rowOff>
    </xdr:from>
    <xdr:to>
      <xdr:col>0</xdr:col>
      <xdr:colOff>1263926</xdr:colOff>
      <xdr:row>2</xdr:row>
      <xdr:rowOff>98565</xdr:rowOff>
    </xdr:to>
    <xdr:pic macro="[0]!BottomofPageGreenhouseCrops">
      <xdr:nvPicPr>
        <xdr:cNvPr id="6879" name="CommandButton5">
          <a:extLst>
            <a:ext uri="{FF2B5EF4-FFF2-40B4-BE49-F238E27FC236}">
              <a16:creationId xmlns:a16="http://schemas.microsoft.com/office/drawing/2014/main" id="{00000000-0008-0000-0400-0000DF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9526" y="682489"/>
          <a:ext cx="914400" cy="24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596348</xdr:colOff>
      <xdr:row>1</xdr:row>
      <xdr:rowOff>74543</xdr:rowOff>
    </xdr:from>
    <xdr:to>
      <xdr:col>0</xdr:col>
      <xdr:colOff>1034498</xdr:colOff>
      <xdr:row>1</xdr:row>
      <xdr:rowOff>367749</xdr:rowOff>
    </xdr:to>
    <xdr:pic macro="[0]!Home">
      <xdr:nvPicPr>
        <xdr:cNvPr id="6880" name="CommandButton6">
          <a:extLst>
            <a:ext uri="{FF2B5EF4-FFF2-40B4-BE49-F238E27FC236}">
              <a16:creationId xmlns:a16="http://schemas.microsoft.com/office/drawing/2014/main" id="{00000000-0008-0000-0400-0000E0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96348" y="372717"/>
          <a:ext cx="438150" cy="293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516834</xdr:colOff>
      <xdr:row>3</xdr:row>
      <xdr:rowOff>126725</xdr:rowOff>
    </xdr:from>
    <xdr:to>
      <xdr:col>0</xdr:col>
      <xdr:colOff>783534</xdr:colOff>
      <xdr:row>3</xdr:row>
      <xdr:rowOff>374375</xdr:rowOff>
    </xdr:to>
    <xdr:pic macro="[0]!GreenhouseCropsInputArea2">
      <xdr:nvPicPr>
        <xdr:cNvPr id="6881" name="CommandButton1">
          <a:extLst>
            <a:ext uri="{FF2B5EF4-FFF2-40B4-BE49-F238E27FC236}">
              <a16:creationId xmlns:a16="http://schemas.microsoft.com/office/drawing/2014/main" id="{00000000-0008-0000-0400-0000E1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16834" y="1153768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802584</xdr:colOff>
      <xdr:row>3</xdr:row>
      <xdr:rowOff>126725</xdr:rowOff>
    </xdr:from>
    <xdr:to>
      <xdr:col>0</xdr:col>
      <xdr:colOff>1069284</xdr:colOff>
      <xdr:row>3</xdr:row>
      <xdr:rowOff>374375</xdr:rowOff>
    </xdr:to>
    <xdr:pic macro="[0]!GreenhouseCropsInputArea3">
      <xdr:nvPicPr>
        <xdr:cNvPr id="6882" name="CommandButton8">
          <a:extLst>
            <a:ext uri="{FF2B5EF4-FFF2-40B4-BE49-F238E27FC236}">
              <a16:creationId xmlns:a16="http://schemas.microsoft.com/office/drawing/2014/main" id="{00000000-0008-0000-0400-0000E2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02584" y="1153768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19</xdr:row>
      <xdr:rowOff>19050</xdr:rowOff>
    </xdr:from>
    <xdr:to>
      <xdr:col>0</xdr:col>
      <xdr:colOff>1476375</xdr:colOff>
      <xdr:row>26</xdr:row>
      <xdr:rowOff>19050</xdr:rowOff>
    </xdr:to>
    <xdr:pic>
      <xdr:nvPicPr>
        <xdr:cNvPr id="6884" name="Label2">
          <a:extLst>
            <a:ext uri="{FF2B5EF4-FFF2-40B4-BE49-F238E27FC236}">
              <a16:creationId xmlns:a16="http://schemas.microsoft.com/office/drawing/2014/main" id="{00000000-0008-0000-0400-0000E4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 cstate="print">
          <a:grayscl/>
        </a:blip>
        <a:srcRect/>
        <a:stretch>
          <a:fillRect/>
        </a:stretch>
      </xdr:blipFill>
      <xdr:spPr bwMode="auto">
        <a:xfrm>
          <a:off x="171450" y="4467225"/>
          <a:ext cx="130492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597176</xdr:colOff>
      <xdr:row>3</xdr:row>
      <xdr:rowOff>427383</xdr:rowOff>
    </xdr:from>
    <xdr:to>
      <xdr:col>0</xdr:col>
      <xdr:colOff>1035326</xdr:colOff>
      <xdr:row>3</xdr:row>
      <xdr:rowOff>675033</xdr:rowOff>
    </xdr:to>
    <xdr:pic macro="[0]!HelpGreenhouseCrops">
      <xdr:nvPicPr>
        <xdr:cNvPr id="6885" name="btnHelp">
          <a:extLst>
            <a:ext uri="{FF2B5EF4-FFF2-40B4-BE49-F238E27FC236}">
              <a16:creationId xmlns:a16="http://schemas.microsoft.com/office/drawing/2014/main" id="{00000000-0008-0000-0400-0000E5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97176" y="1454426"/>
          <a:ext cx="4381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1080051</xdr:colOff>
      <xdr:row>3</xdr:row>
      <xdr:rowOff>124241</xdr:rowOff>
    </xdr:from>
    <xdr:to>
      <xdr:col>0</xdr:col>
      <xdr:colOff>1358346</xdr:colOff>
      <xdr:row>3</xdr:row>
      <xdr:rowOff>380173</xdr:rowOff>
    </xdr:to>
    <xdr:pic macro="[0]!GreenhouseCropsInputArea4">
      <xdr:nvPicPr>
        <xdr:cNvPr id="6886" name="cmdPrint4">
          <a:extLst>
            <a:ext uri="{FF2B5EF4-FFF2-40B4-BE49-F238E27FC236}">
              <a16:creationId xmlns:a16="http://schemas.microsoft.com/office/drawing/2014/main" id="{00000000-0008-0000-0400-0000E6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80051" y="1151284"/>
          <a:ext cx="278295" cy="255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1114425</xdr:colOff>
      <xdr:row>3</xdr:row>
      <xdr:rowOff>0</xdr:rowOff>
    </xdr:from>
    <xdr:to>
      <xdr:col>6</xdr:col>
      <xdr:colOff>257175</xdr:colOff>
      <xdr:row>3</xdr:row>
      <xdr:rowOff>247650</xdr:rowOff>
    </xdr:to>
    <xdr:pic macro="[0]!EditLaborDetailGreenhouse">
      <xdr:nvPicPr>
        <xdr:cNvPr id="6887" name="cmdGreenhouseLabor">
          <a:extLst>
            <a:ext uri="{FF2B5EF4-FFF2-40B4-BE49-F238E27FC236}">
              <a16:creationId xmlns:a16="http://schemas.microsoft.com/office/drawing/2014/main" id="{00000000-0008-0000-0400-0000E7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048375" y="1028700"/>
          <a:ext cx="11144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9</xdr:row>
      <xdr:rowOff>57150</xdr:rowOff>
    </xdr:from>
    <xdr:to>
      <xdr:col>0</xdr:col>
      <xdr:colOff>1476375</xdr:colOff>
      <xdr:row>17</xdr:row>
      <xdr:rowOff>85725</xdr:rowOff>
    </xdr:to>
    <xdr:pic>
      <xdr:nvPicPr>
        <xdr:cNvPr id="6888" name="Label4">
          <a:extLst>
            <a:ext uri="{FF2B5EF4-FFF2-40B4-BE49-F238E27FC236}">
              <a16:creationId xmlns:a16="http://schemas.microsoft.com/office/drawing/2014/main" id="{00000000-0008-0000-0400-0000E81A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3" cstate="print">
          <a:grayscl/>
        </a:blip>
        <a:srcRect/>
        <a:stretch>
          <a:fillRect/>
        </a:stretch>
      </xdr:blipFill>
      <xdr:spPr bwMode="auto">
        <a:xfrm>
          <a:off x="190500" y="2790825"/>
          <a:ext cx="12858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173990</xdr:colOff>
      <xdr:row>4</xdr:row>
      <xdr:rowOff>139700</xdr:rowOff>
    </xdr:from>
    <xdr:to>
      <xdr:col>0</xdr:col>
      <xdr:colOff>1461633</xdr:colOff>
      <xdr:row>8</xdr:row>
      <xdr:rowOff>63500</xdr:rowOff>
    </xdr:to>
    <xdr:pic>
      <xdr:nvPicPr>
        <xdr:cNvPr id="16" name="Label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4" cstate="print">
          <a:duotone>
            <a:prstClr val="black"/>
            <a:srgbClr val="FFFEB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1993900"/>
          <a:ext cx="1498600" cy="6350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349941</xdr:colOff>
      <xdr:row>2</xdr:row>
      <xdr:rowOff>116922</xdr:rowOff>
    </xdr:from>
    <xdr:to>
      <xdr:col>0</xdr:col>
      <xdr:colOff>1283391</xdr:colOff>
      <xdr:row>3</xdr:row>
      <xdr:rowOff>110661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GrpSpPr/>
      </xdr:nvGrpSpPr>
      <xdr:grpSpPr>
        <a:xfrm>
          <a:off x="349941" y="945183"/>
          <a:ext cx="933450" cy="192521"/>
          <a:chOff x="349941" y="902805"/>
          <a:chExt cx="933450" cy="199195"/>
        </a:xfrm>
      </xdr:grpSpPr>
      <xdr:sp macro="[0]!PrintPage" textlink="">
        <xdr:nvSpPr>
          <xdr:cNvPr id="2050" name="AutoShape 2">
            <a:extLst>
              <a:ext uri="{FF2B5EF4-FFF2-40B4-BE49-F238E27FC236}">
                <a16:creationId xmlns:a16="http://schemas.microsoft.com/office/drawing/2014/main" id="{00000000-0008-0000-0400-00000208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49941" y="902806"/>
            <a:ext cx="933450" cy="103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[0]!PrintPage" textlink="">
        <xdr:nvSpPr>
          <xdr:cNvPr id="2052" name="Rectangle 4">
            <a:extLst>
              <a:ext uri="{FF2B5EF4-FFF2-40B4-BE49-F238E27FC236}">
                <a16:creationId xmlns:a16="http://schemas.microsoft.com/office/drawing/2014/main" id="{00000000-0008-0000-0400-000004080000}"/>
              </a:ext>
            </a:extLst>
          </xdr:cNvPr>
          <xdr:cNvSpPr>
            <a:spLocks noChangeArrowheads="1"/>
          </xdr:cNvSpPr>
        </xdr:nvSpPr>
        <xdr:spPr bwMode="auto">
          <a:xfrm>
            <a:off x="358224" y="895485"/>
            <a:ext cx="892451" cy="189537"/>
          </a:xfrm>
          <a:prstGeom prst="rect">
            <a:avLst/>
          </a:prstGeom>
          <a:solidFill>
            <a:srgbClr val="ABABAB"/>
          </a:solidFill>
          <a:ln w="9525">
            <a:noFill/>
            <a:miter lim="800000"/>
            <a:headEnd/>
            <a:tailEnd/>
          </a:ln>
        </xdr:spPr>
      </xdr:sp>
      <xdr:sp macro="[0]!PrintPage" textlink="">
        <xdr:nvSpPr>
          <xdr:cNvPr id="2053" name="Rectangle 5">
            <a:extLst>
              <a:ext uri="{FF2B5EF4-FFF2-40B4-BE49-F238E27FC236}">
                <a16:creationId xmlns:a16="http://schemas.microsoft.com/office/drawing/2014/main" id="{00000000-0008-0000-0400-000005080000}"/>
              </a:ext>
            </a:extLst>
          </xdr:cNvPr>
          <xdr:cNvSpPr>
            <a:spLocks noChangeArrowheads="1"/>
          </xdr:cNvSpPr>
        </xdr:nvSpPr>
        <xdr:spPr bwMode="auto">
          <a:xfrm>
            <a:off x="387627" y="920682"/>
            <a:ext cx="847725" cy="1673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FFFFFF"/>
                </a:solidFill>
                <a:latin typeface="Gill Sans MT"/>
              </a:rPr>
              <a:t>Print Input Sheet: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104775</xdr:rowOff>
    </xdr:from>
    <xdr:to>
      <xdr:col>1</xdr:col>
      <xdr:colOff>1257300</xdr:colOff>
      <xdr:row>1</xdr:row>
      <xdr:rowOff>561975</xdr:rowOff>
    </xdr:to>
    <xdr:pic macro="[0]!ReturntoGreenhouseTab">
      <xdr:nvPicPr>
        <xdr:cNvPr id="7562" name="btnGreenhouseReturn">
          <a:extLst>
            <a:ext uri="{FF2B5EF4-FFF2-40B4-BE49-F238E27FC236}">
              <a16:creationId xmlns:a16="http://schemas.microsoft.com/office/drawing/2014/main" id="{00000000-0008-0000-0500-00008A1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62125" y="571500"/>
          <a:ext cx="10858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552450</xdr:colOff>
      <xdr:row>5</xdr:row>
      <xdr:rowOff>123825</xdr:rowOff>
    </xdr:from>
    <xdr:to>
      <xdr:col>0</xdr:col>
      <xdr:colOff>1000125</xdr:colOff>
      <xdr:row>7</xdr:row>
      <xdr:rowOff>57150</xdr:rowOff>
    </xdr:to>
    <xdr:pic macro="[0]!HelpGreenhouseLabor">
      <xdr:nvPicPr>
        <xdr:cNvPr id="7563" name="btnHelp">
          <a:extLst>
            <a:ext uri="{FF2B5EF4-FFF2-40B4-BE49-F238E27FC236}">
              <a16:creationId xmlns:a16="http://schemas.microsoft.com/office/drawing/2014/main" id="{00000000-0008-0000-0500-00008B1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" y="1952625"/>
          <a:ext cx="4476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371475</xdr:colOff>
      <xdr:row>0</xdr:row>
      <xdr:rowOff>57150</xdr:rowOff>
    </xdr:from>
    <xdr:to>
      <xdr:col>0</xdr:col>
      <xdr:colOff>1266825</xdr:colOff>
      <xdr:row>0</xdr:row>
      <xdr:rowOff>323850</xdr:rowOff>
    </xdr:to>
    <xdr:pic macro="[0]!TopofPage">
      <xdr:nvPicPr>
        <xdr:cNvPr id="7564" name="CommandButton4">
          <a:extLst>
            <a:ext uri="{FF2B5EF4-FFF2-40B4-BE49-F238E27FC236}">
              <a16:creationId xmlns:a16="http://schemas.microsoft.com/office/drawing/2014/main" id="{00000000-0008-0000-0500-00008C1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1475" y="57150"/>
          <a:ext cx="895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0</xdr:row>
      <xdr:rowOff>381000</xdr:rowOff>
    </xdr:from>
    <xdr:to>
      <xdr:col>0</xdr:col>
      <xdr:colOff>581025</xdr:colOff>
      <xdr:row>1</xdr:row>
      <xdr:rowOff>209550</xdr:rowOff>
    </xdr:to>
    <xdr:pic macro="[0]!GoSheetBack">
      <xdr:nvPicPr>
        <xdr:cNvPr id="7565" name="CommandButton2">
          <a:extLst>
            <a:ext uri="{FF2B5EF4-FFF2-40B4-BE49-F238E27FC236}">
              <a16:creationId xmlns:a16="http://schemas.microsoft.com/office/drawing/2014/main" id="{00000000-0008-0000-0500-00008D1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5725" y="381000"/>
          <a:ext cx="4953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600075</xdr:colOff>
      <xdr:row>0</xdr:row>
      <xdr:rowOff>381000</xdr:rowOff>
    </xdr:from>
    <xdr:to>
      <xdr:col>0</xdr:col>
      <xdr:colOff>1038225</xdr:colOff>
      <xdr:row>1</xdr:row>
      <xdr:rowOff>190500</xdr:rowOff>
    </xdr:to>
    <xdr:pic macro="[0]!Home">
      <xdr:nvPicPr>
        <xdr:cNvPr id="7566" name="CommandButton6">
          <a:extLst>
            <a:ext uri="{FF2B5EF4-FFF2-40B4-BE49-F238E27FC236}">
              <a16:creationId xmlns:a16="http://schemas.microsoft.com/office/drawing/2014/main" id="{00000000-0008-0000-0500-00008E1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0075" y="381000"/>
          <a:ext cx="4381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1095375</xdr:colOff>
      <xdr:row>0</xdr:row>
      <xdr:rowOff>381000</xdr:rowOff>
    </xdr:from>
    <xdr:to>
      <xdr:col>0</xdr:col>
      <xdr:colOff>1552575</xdr:colOff>
      <xdr:row>1</xdr:row>
      <xdr:rowOff>209550</xdr:rowOff>
    </xdr:to>
    <xdr:pic macro="[0]!GoSheetNext">
      <xdr:nvPicPr>
        <xdr:cNvPr id="7567" name="CommandButton7">
          <a:extLst>
            <a:ext uri="{FF2B5EF4-FFF2-40B4-BE49-F238E27FC236}">
              <a16:creationId xmlns:a16="http://schemas.microsoft.com/office/drawing/2014/main" id="{00000000-0008-0000-0500-00008F1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95375" y="381000"/>
          <a:ext cx="457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1</xdr:row>
      <xdr:rowOff>228600</xdr:rowOff>
    </xdr:from>
    <xdr:to>
      <xdr:col>0</xdr:col>
      <xdr:colOff>1266825</xdr:colOff>
      <xdr:row>1</xdr:row>
      <xdr:rowOff>495300</xdr:rowOff>
    </xdr:to>
    <xdr:pic macro="[0]!BottomofPageGreenhouseLabor">
      <xdr:nvPicPr>
        <xdr:cNvPr id="7568" name="CommandButton5">
          <a:extLst>
            <a:ext uri="{FF2B5EF4-FFF2-40B4-BE49-F238E27FC236}">
              <a16:creationId xmlns:a16="http://schemas.microsoft.com/office/drawing/2014/main" id="{00000000-0008-0000-0500-0000901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695325"/>
          <a:ext cx="9144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571500</xdr:colOff>
      <xdr:row>2</xdr:row>
      <xdr:rowOff>133350</xdr:rowOff>
    </xdr:from>
    <xdr:to>
      <xdr:col>0</xdr:col>
      <xdr:colOff>1019175</xdr:colOff>
      <xdr:row>2</xdr:row>
      <xdr:rowOff>438150</xdr:rowOff>
    </xdr:to>
    <xdr:pic macro="[0]!PrintPage">
      <xdr:nvPicPr>
        <xdr:cNvPr id="7569" name="CommandButton3">
          <a:extLst>
            <a:ext uri="{FF2B5EF4-FFF2-40B4-BE49-F238E27FC236}">
              <a16:creationId xmlns:a16="http://schemas.microsoft.com/office/drawing/2014/main" id="{00000000-0008-0000-0500-0000911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71500" y="1257300"/>
          <a:ext cx="4476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0</xdr:row>
      <xdr:rowOff>361950</xdr:rowOff>
    </xdr:from>
    <xdr:to>
      <xdr:col>0</xdr:col>
      <xdr:colOff>1485900</xdr:colOff>
      <xdr:row>1</xdr:row>
      <xdr:rowOff>247650</xdr:rowOff>
    </xdr:to>
    <xdr:pic macro="[0]!GoSheetNext">
      <xdr:nvPicPr>
        <xdr:cNvPr id="9894" name="CommandButton7">
          <a:extLst>
            <a:ext uri="{FF2B5EF4-FFF2-40B4-BE49-F238E27FC236}">
              <a16:creationId xmlns:a16="http://schemas.microsoft.com/office/drawing/2014/main" id="{00000000-0008-0000-0600-0000A6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8700" y="361950"/>
          <a:ext cx="457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0</xdr:row>
      <xdr:rowOff>361950</xdr:rowOff>
    </xdr:from>
    <xdr:to>
      <xdr:col>0</xdr:col>
      <xdr:colOff>552450</xdr:colOff>
      <xdr:row>1</xdr:row>
      <xdr:rowOff>247650</xdr:rowOff>
    </xdr:to>
    <xdr:pic macro="[0]!GoSheetBack">
      <xdr:nvPicPr>
        <xdr:cNvPr id="9895" name="CommandButton2">
          <a:extLst>
            <a:ext uri="{FF2B5EF4-FFF2-40B4-BE49-F238E27FC236}">
              <a16:creationId xmlns:a16="http://schemas.microsoft.com/office/drawing/2014/main" id="{00000000-0008-0000-0600-0000A7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675" y="361950"/>
          <a:ext cx="4857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0</xdr:row>
      <xdr:rowOff>57150</xdr:rowOff>
    </xdr:from>
    <xdr:to>
      <xdr:col>0</xdr:col>
      <xdr:colOff>1238250</xdr:colOff>
      <xdr:row>0</xdr:row>
      <xdr:rowOff>342900</xdr:rowOff>
    </xdr:to>
    <xdr:pic macro="[0]!TopofPage">
      <xdr:nvPicPr>
        <xdr:cNvPr id="9896" name="CommandButton4">
          <a:extLst>
            <a:ext uri="{FF2B5EF4-FFF2-40B4-BE49-F238E27FC236}">
              <a16:creationId xmlns:a16="http://schemas.microsoft.com/office/drawing/2014/main" id="{00000000-0008-0000-0600-0000A8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57150"/>
          <a:ext cx="9334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314325</xdr:colOff>
      <xdr:row>1</xdr:row>
      <xdr:rowOff>257175</xdr:rowOff>
    </xdr:from>
    <xdr:to>
      <xdr:col>0</xdr:col>
      <xdr:colOff>1257300</xdr:colOff>
      <xdr:row>2</xdr:row>
      <xdr:rowOff>161925</xdr:rowOff>
    </xdr:to>
    <xdr:pic macro="[0]!BottomofPageOutdoorCrops">
      <xdr:nvPicPr>
        <xdr:cNvPr id="9897" name="CommandButton5">
          <a:extLst>
            <a:ext uri="{FF2B5EF4-FFF2-40B4-BE49-F238E27FC236}">
              <a16:creationId xmlns:a16="http://schemas.microsoft.com/office/drawing/2014/main" id="{00000000-0008-0000-0600-0000A9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4325" y="647700"/>
          <a:ext cx="9429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575310</xdr:colOff>
      <xdr:row>0</xdr:row>
      <xdr:rowOff>361950</xdr:rowOff>
    </xdr:from>
    <xdr:to>
      <xdr:col>0</xdr:col>
      <xdr:colOff>1003935</xdr:colOff>
      <xdr:row>1</xdr:row>
      <xdr:rowOff>247650</xdr:rowOff>
    </xdr:to>
    <xdr:pic macro="[0]!Home">
      <xdr:nvPicPr>
        <xdr:cNvPr id="9898" name="CommandButton6">
          <a:extLst>
            <a:ext uri="{FF2B5EF4-FFF2-40B4-BE49-F238E27FC236}">
              <a16:creationId xmlns:a16="http://schemas.microsoft.com/office/drawing/2014/main" id="{00000000-0008-0000-0600-0000AA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5310" y="361950"/>
          <a:ext cx="4286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571500</xdr:colOff>
      <xdr:row>3</xdr:row>
      <xdr:rowOff>19050</xdr:rowOff>
    </xdr:from>
    <xdr:to>
      <xdr:col>0</xdr:col>
      <xdr:colOff>857250</xdr:colOff>
      <xdr:row>4</xdr:row>
      <xdr:rowOff>95250</xdr:rowOff>
    </xdr:to>
    <xdr:pic macro="[0]!OutdoorCropsInput1">
      <xdr:nvPicPr>
        <xdr:cNvPr id="9899" name="CommandButton3">
          <a:extLst>
            <a:ext uri="{FF2B5EF4-FFF2-40B4-BE49-F238E27FC236}">
              <a16:creationId xmlns:a16="http://schemas.microsoft.com/office/drawing/2014/main" id="{00000000-0008-0000-0600-0000AB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1500" y="1095375"/>
          <a:ext cx="2857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904875</xdr:colOff>
      <xdr:row>3</xdr:row>
      <xdr:rowOff>19050</xdr:rowOff>
    </xdr:from>
    <xdr:to>
      <xdr:col>0</xdr:col>
      <xdr:colOff>1162050</xdr:colOff>
      <xdr:row>4</xdr:row>
      <xdr:rowOff>95250</xdr:rowOff>
    </xdr:to>
    <xdr:pic macro="[0]!GreenhouseCropsInputArea2">
      <xdr:nvPicPr>
        <xdr:cNvPr id="9900" name="CommandButton1">
          <a:extLst>
            <a:ext uri="{FF2B5EF4-FFF2-40B4-BE49-F238E27FC236}">
              <a16:creationId xmlns:a16="http://schemas.microsoft.com/office/drawing/2014/main" id="{00000000-0008-0000-0600-0000AC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04875" y="1095375"/>
          <a:ext cx="2571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1219200</xdr:colOff>
      <xdr:row>3</xdr:row>
      <xdr:rowOff>19050</xdr:rowOff>
    </xdr:from>
    <xdr:to>
      <xdr:col>0</xdr:col>
      <xdr:colOff>1485900</xdr:colOff>
      <xdr:row>4</xdr:row>
      <xdr:rowOff>95250</xdr:rowOff>
    </xdr:to>
    <xdr:pic macro="[0]!GreenhouseCropsInputArea3">
      <xdr:nvPicPr>
        <xdr:cNvPr id="9901" name="CommandButton8">
          <a:extLst>
            <a:ext uri="{FF2B5EF4-FFF2-40B4-BE49-F238E27FC236}">
              <a16:creationId xmlns:a16="http://schemas.microsoft.com/office/drawing/2014/main" id="{00000000-0008-0000-0600-0000AD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19200" y="1019175"/>
          <a:ext cx="2667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3</xdr:row>
      <xdr:rowOff>0</xdr:rowOff>
    </xdr:from>
    <xdr:to>
      <xdr:col>0</xdr:col>
      <xdr:colOff>552450</xdr:colOff>
      <xdr:row>4</xdr:row>
      <xdr:rowOff>95250</xdr:rowOff>
    </xdr:to>
    <xdr:pic macro="[0]!PrintPage">
      <xdr:nvPicPr>
        <xdr:cNvPr id="9902" name="Label1">
          <a:extLst>
            <a:ext uri="{FF2B5EF4-FFF2-40B4-BE49-F238E27FC236}">
              <a16:creationId xmlns:a16="http://schemas.microsoft.com/office/drawing/2014/main" id="{00000000-0008-0000-0600-0000AE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1000125"/>
          <a:ext cx="5143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20</xdr:row>
      <xdr:rowOff>38100</xdr:rowOff>
    </xdr:from>
    <xdr:to>
      <xdr:col>0</xdr:col>
      <xdr:colOff>1409700</xdr:colOff>
      <xdr:row>26</xdr:row>
      <xdr:rowOff>152400</xdr:rowOff>
    </xdr:to>
    <xdr:pic>
      <xdr:nvPicPr>
        <xdr:cNvPr id="9903" name="Label2">
          <a:extLst>
            <a:ext uri="{FF2B5EF4-FFF2-40B4-BE49-F238E27FC236}">
              <a16:creationId xmlns:a16="http://schemas.microsoft.com/office/drawing/2014/main" id="{00000000-0008-0000-0600-0000AF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0" cstate="print">
          <a:grayscl/>
        </a:blip>
        <a:srcRect/>
        <a:stretch>
          <a:fillRect/>
        </a:stretch>
      </xdr:blipFill>
      <xdr:spPr bwMode="auto">
        <a:xfrm>
          <a:off x="190500" y="4238625"/>
          <a:ext cx="12192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514350</xdr:colOff>
      <xdr:row>4</xdr:row>
      <xdr:rowOff>133350</xdr:rowOff>
    </xdr:from>
    <xdr:to>
      <xdr:col>0</xdr:col>
      <xdr:colOff>1133475</xdr:colOff>
      <xdr:row>4</xdr:row>
      <xdr:rowOff>419100</xdr:rowOff>
    </xdr:to>
    <xdr:pic macro="[0]!HelpOutdoorCrops">
      <xdr:nvPicPr>
        <xdr:cNvPr id="9904" name="CommandButton9">
          <a:extLst>
            <a:ext uri="{FF2B5EF4-FFF2-40B4-BE49-F238E27FC236}">
              <a16:creationId xmlns:a16="http://schemas.microsoft.com/office/drawing/2014/main" id="{00000000-0008-0000-0600-0000B0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14350" y="1333500"/>
          <a:ext cx="6191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914400</xdr:colOff>
      <xdr:row>2</xdr:row>
      <xdr:rowOff>0</xdr:rowOff>
    </xdr:from>
    <xdr:to>
      <xdr:col>4</xdr:col>
      <xdr:colOff>38100</xdr:colOff>
      <xdr:row>3</xdr:row>
      <xdr:rowOff>95250</xdr:rowOff>
    </xdr:to>
    <xdr:pic macro="[0]!EditLaborDetailOutdoor">
      <xdr:nvPicPr>
        <xdr:cNvPr id="9905" name="CommandButton10">
          <a:extLst>
            <a:ext uri="{FF2B5EF4-FFF2-40B4-BE49-F238E27FC236}">
              <a16:creationId xmlns:a16="http://schemas.microsoft.com/office/drawing/2014/main" id="{00000000-0008-0000-0600-0000B1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391025" y="723900"/>
          <a:ext cx="9144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10</xdr:row>
      <xdr:rowOff>95250</xdr:rowOff>
    </xdr:from>
    <xdr:to>
      <xdr:col>0</xdr:col>
      <xdr:colOff>1428750</xdr:colOff>
      <xdr:row>18</xdr:row>
      <xdr:rowOff>95250</xdr:rowOff>
    </xdr:to>
    <xdr:pic>
      <xdr:nvPicPr>
        <xdr:cNvPr id="9906" name="Label3">
          <a:extLst>
            <a:ext uri="{FF2B5EF4-FFF2-40B4-BE49-F238E27FC236}">
              <a16:creationId xmlns:a16="http://schemas.microsoft.com/office/drawing/2014/main" id="{00000000-0008-0000-0600-0000B226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3" cstate="print">
          <a:grayscl/>
        </a:blip>
        <a:srcRect/>
        <a:stretch>
          <a:fillRect/>
        </a:stretch>
      </xdr:blipFill>
      <xdr:spPr bwMode="auto">
        <a:xfrm>
          <a:off x="171450" y="2581275"/>
          <a:ext cx="12573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145415</xdr:colOff>
      <xdr:row>5</xdr:row>
      <xdr:rowOff>139700</xdr:rowOff>
    </xdr:from>
    <xdr:to>
      <xdr:col>0</xdr:col>
      <xdr:colOff>1427411</xdr:colOff>
      <xdr:row>9</xdr:row>
      <xdr:rowOff>63500</xdr:rowOff>
    </xdr:to>
    <xdr:pic>
      <xdr:nvPicPr>
        <xdr:cNvPr id="15" name="Label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4" cstate="print">
          <a:duotone>
            <a:prstClr val="black"/>
            <a:srgbClr val="FFFEB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1727200"/>
          <a:ext cx="1498600" cy="63500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180975</xdr:rowOff>
    </xdr:from>
    <xdr:to>
      <xdr:col>1</xdr:col>
      <xdr:colOff>1171575</xdr:colOff>
      <xdr:row>1</xdr:row>
      <xdr:rowOff>676275</xdr:rowOff>
    </xdr:to>
    <xdr:pic macro="[0]!ReturntoOutdoorTab">
      <xdr:nvPicPr>
        <xdr:cNvPr id="10634" name="btnGreenhouseReturn">
          <a:extLst>
            <a:ext uri="{FF2B5EF4-FFF2-40B4-BE49-F238E27FC236}">
              <a16:creationId xmlns:a16="http://schemas.microsoft.com/office/drawing/2014/main" id="{00000000-0008-0000-0700-00008A2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57375" y="504825"/>
          <a:ext cx="9048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552450</xdr:colOff>
      <xdr:row>5</xdr:row>
      <xdr:rowOff>123825</xdr:rowOff>
    </xdr:from>
    <xdr:to>
      <xdr:col>0</xdr:col>
      <xdr:colOff>1000125</xdr:colOff>
      <xdr:row>7</xdr:row>
      <xdr:rowOff>57150</xdr:rowOff>
    </xdr:to>
    <xdr:pic macro="[0]!HelpOutdoorLabor">
      <xdr:nvPicPr>
        <xdr:cNvPr id="10635" name="btnHelp">
          <a:extLst>
            <a:ext uri="{FF2B5EF4-FFF2-40B4-BE49-F238E27FC236}">
              <a16:creationId xmlns:a16="http://schemas.microsoft.com/office/drawing/2014/main" id="{00000000-0008-0000-0700-00008B2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" y="2095500"/>
          <a:ext cx="4476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0</xdr:row>
      <xdr:rowOff>57150</xdr:rowOff>
    </xdr:from>
    <xdr:to>
      <xdr:col>0</xdr:col>
      <xdr:colOff>1238250</xdr:colOff>
      <xdr:row>1</xdr:row>
      <xdr:rowOff>9525</xdr:rowOff>
    </xdr:to>
    <xdr:pic macro="[0]!TopofPage">
      <xdr:nvPicPr>
        <xdr:cNvPr id="10636" name="CommandButton4">
          <a:extLst>
            <a:ext uri="{FF2B5EF4-FFF2-40B4-BE49-F238E27FC236}">
              <a16:creationId xmlns:a16="http://schemas.microsoft.com/office/drawing/2014/main" id="{00000000-0008-0000-0700-00008C2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57150"/>
          <a:ext cx="9334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1</xdr:row>
      <xdr:rowOff>38100</xdr:rowOff>
    </xdr:from>
    <xdr:to>
      <xdr:col>0</xdr:col>
      <xdr:colOff>561975</xdr:colOff>
      <xdr:row>1</xdr:row>
      <xdr:rowOff>304800</xdr:rowOff>
    </xdr:to>
    <xdr:pic macro="[0]!GoSheetBack">
      <xdr:nvPicPr>
        <xdr:cNvPr id="10637" name="CommandButton2">
          <a:extLst>
            <a:ext uri="{FF2B5EF4-FFF2-40B4-BE49-F238E27FC236}">
              <a16:creationId xmlns:a16="http://schemas.microsoft.com/office/drawing/2014/main" id="{00000000-0008-0000-0700-00008D2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675" y="361950"/>
          <a:ext cx="4953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581025</xdr:colOff>
      <xdr:row>1</xdr:row>
      <xdr:rowOff>57150</xdr:rowOff>
    </xdr:from>
    <xdr:to>
      <xdr:col>0</xdr:col>
      <xdr:colOff>1019175</xdr:colOff>
      <xdr:row>1</xdr:row>
      <xdr:rowOff>323850</xdr:rowOff>
    </xdr:to>
    <xdr:pic macro="[0]!Home">
      <xdr:nvPicPr>
        <xdr:cNvPr id="10638" name="CommandButton6">
          <a:extLst>
            <a:ext uri="{FF2B5EF4-FFF2-40B4-BE49-F238E27FC236}">
              <a16:creationId xmlns:a16="http://schemas.microsoft.com/office/drawing/2014/main" id="{00000000-0008-0000-0700-00008E2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81025" y="381000"/>
          <a:ext cx="4381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1038225</xdr:colOff>
      <xdr:row>1</xdr:row>
      <xdr:rowOff>38100</xdr:rowOff>
    </xdr:from>
    <xdr:to>
      <xdr:col>0</xdr:col>
      <xdr:colOff>1485900</xdr:colOff>
      <xdr:row>1</xdr:row>
      <xdr:rowOff>304800</xdr:rowOff>
    </xdr:to>
    <xdr:pic macro="[0]!GoSheetNext">
      <xdr:nvPicPr>
        <xdr:cNvPr id="10639" name="CommandButton7">
          <a:extLst>
            <a:ext uri="{FF2B5EF4-FFF2-40B4-BE49-F238E27FC236}">
              <a16:creationId xmlns:a16="http://schemas.microsoft.com/office/drawing/2014/main" id="{00000000-0008-0000-0700-00008F2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38225" y="361950"/>
          <a:ext cx="4476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314325</xdr:colOff>
      <xdr:row>1</xdr:row>
      <xdr:rowOff>323850</xdr:rowOff>
    </xdr:from>
    <xdr:to>
      <xdr:col>0</xdr:col>
      <xdr:colOff>1257300</xdr:colOff>
      <xdr:row>1</xdr:row>
      <xdr:rowOff>609600</xdr:rowOff>
    </xdr:to>
    <xdr:pic macro="[0]!BottomofPageOutdoorLabor">
      <xdr:nvPicPr>
        <xdr:cNvPr id="10640" name="CommandButton5">
          <a:extLst>
            <a:ext uri="{FF2B5EF4-FFF2-40B4-BE49-F238E27FC236}">
              <a16:creationId xmlns:a16="http://schemas.microsoft.com/office/drawing/2014/main" id="{00000000-0008-0000-0700-0000902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14325" y="647700"/>
          <a:ext cx="942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533400</xdr:colOff>
      <xdr:row>1</xdr:row>
      <xdr:rowOff>647700</xdr:rowOff>
    </xdr:from>
    <xdr:to>
      <xdr:col>0</xdr:col>
      <xdr:colOff>981075</xdr:colOff>
      <xdr:row>2</xdr:row>
      <xdr:rowOff>19050</xdr:rowOff>
    </xdr:to>
    <xdr:pic macro="[0]!PrintPage">
      <xdr:nvPicPr>
        <xdr:cNvPr id="10641" name="CommandButton3">
          <a:extLst>
            <a:ext uri="{FF2B5EF4-FFF2-40B4-BE49-F238E27FC236}">
              <a16:creationId xmlns:a16="http://schemas.microsoft.com/office/drawing/2014/main" id="{00000000-0008-0000-0700-00009129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400" y="971550"/>
          <a:ext cx="4476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0</xdr:row>
      <xdr:rowOff>361950</xdr:rowOff>
    </xdr:from>
    <xdr:to>
      <xdr:col>0</xdr:col>
      <xdr:colOff>1466850</xdr:colOff>
      <xdr:row>1</xdr:row>
      <xdr:rowOff>209550</xdr:rowOff>
    </xdr:to>
    <xdr:pic macro="[0]!GoSheetNext">
      <xdr:nvPicPr>
        <xdr:cNvPr id="11658" name="CommandButton7">
          <a:extLst>
            <a:ext uri="{FF2B5EF4-FFF2-40B4-BE49-F238E27FC236}">
              <a16:creationId xmlns:a16="http://schemas.microsoft.com/office/drawing/2014/main" id="{00000000-0008-0000-0800-00008A2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9650" y="361950"/>
          <a:ext cx="457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361950</xdr:rowOff>
    </xdr:from>
    <xdr:to>
      <xdr:col>0</xdr:col>
      <xdr:colOff>552450</xdr:colOff>
      <xdr:row>1</xdr:row>
      <xdr:rowOff>209550</xdr:rowOff>
    </xdr:to>
    <xdr:pic macro="[0]!GoSheetBack">
      <xdr:nvPicPr>
        <xdr:cNvPr id="11659" name="CommandButton8">
          <a:extLst>
            <a:ext uri="{FF2B5EF4-FFF2-40B4-BE49-F238E27FC236}">
              <a16:creationId xmlns:a16="http://schemas.microsoft.com/office/drawing/2014/main" id="{00000000-0008-0000-0800-00008B2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361950"/>
          <a:ext cx="4953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518832</xdr:colOff>
      <xdr:row>2</xdr:row>
      <xdr:rowOff>209550</xdr:rowOff>
    </xdr:from>
    <xdr:to>
      <xdr:col>0</xdr:col>
      <xdr:colOff>966507</xdr:colOff>
      <xdr:row>3</xdr:row>
      <xdr:rowOff>2241</xdr:rowOff>
    </xdr:to>
    <xdr:pic macro="[0]!PrintPage">
      <xdr:nvPicPr>
        <xdr:cNvPr id="11660" name="CommandButton9">
          <a:extLst>
            <a:ext uri="{FF2B5EF4-FFF2-40B4-BE49-F238E27FC236}">
              <a16:creationId xmlns:a16="http://schemas.microsoft.com/office/drawing/2014/main" id="{00000000-0008-0000-0800-00008C2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8832" y="949138"/>
          <a:ext cx="4476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322730</xdr:colOff>
      <xdr:row>0</xdr:row>
      <xdr:rowOff>57150</xdr:rowOff>
    </xdr:from>
    <xdr:to>
      <xdr:col>0</xdr:col>
      <xdr:colOff>1199030</xdr:colOff>
      <xdr:row>0</xdr:row>
      <xdr:rowOff>342900</xdr:rowOff>
    </xdr:to>
    <xdr:pic macro="[0]!TopofPage">
      <xdr:nvPicPr>
        <xdr:cNvPr id="11661" name="CommandButton4">
          <a:extLst>
            <a:ext uri="{FF2B5EF4-FFF2-40B4-BE49-F238E27FC236}">
              <a16:creationId xmlns:a16="http://schemas.microsoft.com/office/drawing/2014/main" id="{00000000-0008-0000-0800-00008D2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2730" y="57150"/>
          <a:ext cx="876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289112</xdr:colOff>
      <xdr:row>1</xdr:row>
      <xdr:rowOff>220756</xdr:rowOff>
    </xdr:from>
    <xdr:to>
      <xdr:col>0</xdr:col>
      <xdr:colOff>1213037</xdr:colOff>
      <xdr:row>2</xdr:row>
      <xdr:rowOff>182656</xdr:rowOff>
    </xdr:to>
    <xdr:pic macro="[0]!BottomofPageGreenhouseProfitLoss">
      <xdr:nvPicPr>
        <xdr:cNvPr id="11662" name="CommandButton5">
          <a:extLst>
            <a:ext uri="{FF2B5EF4-FFF2-40B4-BE49-F238E27FC236}">
              <a16:creationId xmlns:a16="http://schemas.microsoft.com/office/drawing/2014/main" id="{00000000-0008-0000-0800-00008E2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9112" y="635374"/>
          <a:ext cx="923925" cy="286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563656</xdr:colOff>
      <xdr:row>0</xdr:row>
      <xdr:rowOff>354106</xdr:rowOff>
    </xdr:from>
    <xdr:to>
      <xdr:col>0</xdr:col>
      <xdr:colOff>1001806</xdr:colOff>
      <xdr:row>1</xdr:row>
      <xdr:rowOff>201706</xdr:rowOff>
    </xdr:to>
    <xdr:pic macro="[0]!Home">
      <xdr:nvPicPr>
        <xdr:cNvPr id="11663" name="CommandButton6">
          <a:extLst>
            <a:ext uri="{FF2B5EF4-FFF2-40B4-BE49-F238E27FC236}">
              <a16:creationId xmlns:a16="http://schemas.microsoft.com/office/drawing/2014/main" id="{00000000-0008-0000-0800-00008F2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63656" y="354106"/>
          <a:ext cx="438150" cy="262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94690</xdr:colOff>
      <xdr:row>4</xdr:row>
      <xdr:rowOff>142875</xdr:rowOff>
    </xdr:from>
    <xdr:to>
      <xdr:col>0</xdr:col>
      <xdr:colOff>1434353</xdr:colOff>
      <xdr:row>18</xdr:row>
      <xdr:rowOff>76200</xdr:rowOff>
    </xdr:to>
    <xdr:pic>
      <xdr:nvPicPr>
        <xdr:cNvPr id="11664" name="Label1">
          <a:extLst>
            <a:ext uri="{FF2B5EF4-FFF2-40B4-BE49-F238E27FC236}">
              <a16:creationId xmlns:a16="http://schemas.microsoft.com/office/drawing/2014/main" id="{00000000-0008-0000-0800-0000902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 cstate="print">
          <a:grayscl/>
        </a:blip>
        <a:srcRect/>
        <a:stretch>
          <a:fillRect/>
        </a:stretch>
      </xdr:blipFill>
      <xdr:spPr bwMode="auto">
        <a:xfrm>
          <a:off x="94690" y="1532404"/>
          <a:ext cx="1339663" cy="21296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506505</xdr:colOff>
      <xdr:row>19</xdr:row>
      <xdr:rowOff>79561</xdr:rowOff>
    </xdr:from>
    <xdr:to>
      <xdr:col>0</xdr:col>
      <xdr:colOff>944655</xdr:colOff>
      <xdr:row>21</xdr:row>
      <xdr:rowOff>41462</xdr:rowOff>
    </xdr:to>
    <xdr:pic macro="[0]!HelpGreenhouseProfitLoss">
      <xdr:nvPicPr>
        <xdr:cNvPr id="11665" name="btnHelp">
          <a:extLst>
            <a:ext uri="{FF2B5EF4-FFF2-40B4-BE49-F238E27FC236}">
              <a16:creationId xmlns:a16="http://schemas.microsoft.com/office/drawing/2014/main" id="{00000000-0008-0000-0800-0000912D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06505" y="3822326"/>
          <a:ext cx="438150" cy="275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rutgersconnect-my.sharepoint.com/Users/RBrumfield/AppData/Local/Microsoft/Windows/Temporary%20Internet%20Files/Content.Outlook/FLG6YACR/Users/RBrumfield/AppData/Local/Microsoft/Windows/Temporary%20Internet%20Files/Content.Outlook/FLG6YACR/Workbook2?897784EB" TargetMode="External"/><Relationship Id="rId1" Type="http://schemas.openxmlformats.org/officeDocument/2006/relationships/externalLinkPath" Target="file:///\\897784EB\Work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Income"/>
      <sheetName val="Ratios"/>
      <sheetName val="Cost Detail"/>
      <sheetName val="Greenhouse"/>
      <sheetName val="Greenhouse Labor"/>
      <sheetName val="Outdoor"/>
      <sheetName val="Outdoor Labor"/>
      <sheetName val="Results-Greenhouse Costs|Crop"/>
      <sheetName val="Results-Outdoor Costs|Crop"/>
      <sheetName val="Results-Greenhouse Overhead"/>
      <sheetName val="Results-Outdoor Overhead"/>
      <sheetName val="Results-Greenhouse Costs|Unit"/>
      <sheetName val="Results-Outdoor Costs|Unit"/>
    </sheetNames>
    <sheetDataSet>
      <sheetData sheetId="0"/>
      <sheetData sheetId="1">
        <row r="8">
          <cell r="C8" t="str">
            <v>Seeds, cuttings, or plants</v>
          </cell>
        </row>
        <row r="9">
          <cell r="C9" t="str">
            <v>Pots or containers</v>
          </cell>
        </row>
        <row r="10">
          <cell r="C10" t="str">
            <v>Marketing Containers</v>
          </cell>
        </row>
        <row r="11">
          <cell r="C11" t="str">
            <v>Growing Media</v>
          </cell>
        </row>
        <row r="12">
          <cell r="C12" t="str">
            <v>Fertilizer and chemicals</v>
          </cell>
        </row>
        <row r="13">
          <cell r="C13" t="str">
            <v>Tags</v>
          </cell>
        </row>
        <row r="14">
          <cell r="C14" t="str">
            <v>Sales Commissions</v>
          </cell>
        </row>
        <row r="15">
          <cell r="C15" t="str">
            <v>Other</v>
          </cell>
        </row>
        <row r="18">
          <cell r="C18" t="str">
            <v>Overhead salaries</v>
          </cell>
        </row>
        <row r="19">
          <cell r="C19" t="str">
            <v>FICA</v>
          </cell>
        </row>
        <row r="20">
          <cell r="C20" t="str">
            <v>Unemployment insurance</v>
          </cell>
        </row>
        <row r="21">
          <cell r="C21" t="str">
            <v>Workmen's compensation</v>
          </cell>
        </row>
        <row r="24">
          <cell r="C24" t="str">
            <v>General wages</v>
          </cell>
        </row>
        <row r="25">
          <cell r="C25" t="str">
            <v>FICA</v>
          </cell>
        </row>
        <row r="26">
          <cell r="C26" t="str">
            <v>Unemployment insurance</v>
          </cell>
        </row>
        <row r="27">
          <cell r="C27" t="str">
            <v>Workmen's compensation</v>
          </cell>
        </row>
        <row r="30">
          <cell r="C30" t="str">
            <v>Heating fuel / Machinery Fuel</v>
          </cell>
        </row>
        <row r="31">
          <cell r="C31" t="str">
            <v>Electricity</v>
          </cell>
        </row>
        <row r="32">
          <cell r="C32" t="str">
            <v>Telephone</v>
          </cell>
        </row>
        <row r="33">
          <cell r="C33" t="str">
            <v>Water</v>
          </cell>
        </row>
        <row r="36">
          <cell r="C36" t="str">
            <v>Depreciation</v>
          </cell>
        </row>
        <row r="37">
          <cell r="C37" t="str">
            <v>Interest</v>
          </cell>
        </row>
        <row r="38">
          <cell r="C38" t="str">
            <v>Repairs</v>
          </cell>
        </row>
        <row r="39">
          <cell r="C39" t="str">
            <v>Taxes</v>
          </cell>
        </row>
        <row r="40">
          <cell r="C40" t="str">
            <v>Insurance</v>
          </cell>
        </row>
        <row r="41">
          <cell r="C41" t="str">
            <v>Advertising</v>
          </cell>
        </row>
        <row r="42">
          <cell r="C42" t="str">
            <v>Dues and subscriptions</v>
          </cell>
        </row>
        <row r="43">
          <cell r="C43" t="str">
            <v>Travel and entertainment</v>
          </cell>
        </row>
        <row r="44">
          <cell r="C44" t="str">
            <v>Office expense</v>
          </cell>
        </row>
        <row r="45">
          <cell r="C45" t="str">
            <v>Professional fees</v>
          </cell>
        </row>
        <row r="47">
          <cell r="C47" t="str">
            <v>Equipment rental</v>
          </cell>
        </row>
        <row r="48">
          <cell r="C48" t="str">
            <v>Land rental</v>
          </cell>
        </row>
        <row r="49">
          <cell r="C49" t="str">
            <v>Contributions</v>
          </cell>
        </row>
        <row r="50">
          <cell r="C50" t="str">
            <v>Bad debts</v>
          </cell>
        </row>
        <row r="51">
          <cell r="C51" t="str">
            <v>Miscellaneous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4"/>
  <sheetViews>
    <sheetView tabSelected="1" zoomScaleNormal="100" workbookViewId="0">
      <selection activeCell="A21" sqref="A21:J21"/>
    </sheetView>
  </sheetViews>
  <sheetFormatPr defaultColWidth="7.4609375" defaultRowHeight="13.5" x14ac:dyDescent="0.3"/>
  <cols>
    <col min="1" max="1" width="9.84375" customWidth="1"/>
    <col min="9" max="9" width="4.69140625" customWidth="1"/>
  </cols>
  <sheetData>
    <row r="1" spans="1:15" s="44" customFormat="1" ht="66" customHeight="1" x14ac:dyDescent="0.35">
      <c r="A1" s="155"/>
      <c r="B1" s="155"/>
      <c r="C1" s="155"/>
      <c r="D1" s="155"/>
      <c r="E1" s="563" t="s">
        <v>0</v>
      </c>
      <c r="F1" s="563"/>
      <c r="G1" s="563"/>
      <c r="H1" s="563"/>
      <c r="I1" s="563"/>
      <c r="J1" s="156"/>
      <c r="K1" s="156"/>
      <c r="L1" s="155"/>
      <c r="M1" s="155"/>
      <c r="N1" s="155"/>
      <c r="O1" s="155"/>
    </row>
    <row r="2" spans="1:15" s="43" customFormat="1" ht="16.5" x14ac:dyDescent="0.35">
      <c r="A2" s="564" t="s">
        <v>1</v>
      </c>
      <c r="B2" s="564"/>
      <c r="C2" s="564"/>
      <c r="D2" s="564"/>
      <c r="E2" s="564"/>
      <c r="F2" s="564"/>
      <c r="G2" s="564"/>
      <c r="H2" s="564"/>
      <c r="I2" s="564"/>
      <c r="J2" s="159"/>
      <c r="K2" s="159"/>
      <c r="L2" s="160"/>
      <c r="M2" s="160"/>
      <c r="N2" s="160"/>
      <c r="O2" s="160"/>
    </row>
    <row r="3" spans="1:15" x14ac:dyDescent="0.3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</row>
    <row r="4" spans="1:15" x14ac:dyDescent="0.3">
      <c r="A4" s="161"/>
      <c r="B4" s="566" t="s">
        <v>2</v>
      </c>
      <c r="C4" s="566"/>
      <c r="D4" s="566"/>
      <c r="E4" s="566"/>
      <c r="F4" s="161"/>
      <c r="G4" s="161"/>
      <c r="H4" s="161"/>
      <c r="I4" s="161"/>
      <c r="J4" s="161"/>
      <c r="K4" s="161"/>
      <c r="L4" s="161"/>
      <c r="M4" s="161"/>
      <c r="N4" s="161"/>
      <c r="O4" s="161"/>
    </row>
    <row r="5" spans="1:15" ht="33.75" customHeight="1" x14ac:dyDescent="0.3">
      <c r="A5" s="158" t="s">
        <v>3</v>
      </c>
      <c r="B5" s="157"/>
      <c r="C5" s="157"/>
      <c r="D5" s="157"/>
      <c r="E5" s="157"/>
      <c r="F5" s="161"/>
      <c r="G5" s="161"/>
      <c r="H5" s="161"/>
      <c r="I5" s="161"/>
      <c r="J5" s="161"/>
      <c r="K5" s="161"/>
      <c r="L5" s="161"/>
      <c r="M5" s="161"/>
      <c r="N5" s="161"/>
      <c r="O5" s="161"/>
    </row>
    <row r="6" spans="1:15" ht="33.75" customHeight="1" x14ac:dyDescent="0.3">
      <c r="A6" s="158" t="s">
        <v>4</v>
      </c>
      <c r="B6" s="157"/>
      <c r="C6" s="157"/>
      <c r="D6" s="157"/>
      <c r="E6" s="157"/>
      <c r="F6" s="161"/>
      <c r="G6" s="161"/>
      <c r="H6" s="161"/>
      <c r="I6" s="161"/>
      <c r="J6" s="161"/>
      <c r="K6" s="161"/>
      <c r="L6" s="161"/>
      <c r="M6" s="161"/>
      <c r="N6" s="161"/>
      <c r="O6" s="161"/>
    </row>
    <row r="7" spans="1:15" ht="36.75" customHeight="1" x14ac:dyDescent="0.3">
      <c r="A7" s="158" t="s">
        <v>5</v>
      </c>
      <c r="B7" s="157"/>
      <c r="C7" s="157"/>
      <c r="D7" s="157"/>
      <c r="E7" s="157"/>
      <c r="F7" s="161"/>
      <c r="G7" s="161"/>
      <c r="H7" s="161"/>
      <c r="I7" s="161"/>
      <c r="J7" s="161"/>
      <c r="K7" s="161"/>
      <c r="L7" s="161"/>
      <c r="M7" s="161"/>
      <c r="N7" s="161"/>
      <c r="O7" s="161"/>
    </row>
    <row r="8" spans="1:15" ht="3.75" customHeight="1" x14ac:dyDescent="0.3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</row>
    <row r="9" spans="1:15" ht="10.5" customHeight="1" x14ac:dyDescent="0.3">
      <c r="A9" s="161"/>
      <c r="B9" s="566" t="s">
        <v>6</v>
      </c>
      <c r="C9" s="566"/>
      <c r="D9" s="566"/>
      <c r="E9" s="566"/>
      <c r="F9" s="161"/>
      <c r="G9" s="161"/>
      <c r="H9" s="161"/>
      <c r="I9" s="161"/>
      <c r="J9" s="161"/>
      <c r="K9" s="161"/>
      <c r="L9" s="161"/>
      <c r="M9" s="161"/>
      <c r="N9" s="161"/>
      <c r="O9" s="161"/>
    </row>
    <row r="10" spans="1:15" ht="30.75" customHeight="1" x14ac:dyDescent="0.3">
      <c r="A10" s="161"/>
      <c r="B10" s="565" t="s">
        <v>7</v>
      </c>
      <c r="C10" s="565"/>
      <c r="D10" s="565" t="s">
        <v>8</v>
      </c>
      <c r="E10" s="565"/>
      <c r="F10" s="161"/>
      <c r="G10" s="162"/>
      <c r="H10" s="161"/>
      <c r="I10" s="161"/>
      <c r="J10" s="161"/>
      <c r="K10" s="161"/>
      <c r="L10" s="161"/>
      <c r="M10" s="161"/>
      <c r="N10" s="161"/>
      <c r="O10" s="161"/>
    </row>
    <row r="11" spans="1:15" ht="28.5" customHeight="1" x14ac:dyDescent="0.3">
      <c r="A11" s="161"/>
      <c r="B11" s="164"/>
      <c r="C11" s="164"/>
      <c r="D11" s="164"/>
      <c r="E11" s="164"/>
      <c r="F11" s="161"/>
      <c r="G11" s="161"/>
      <c r="H11" s="161"/>
      <c r="I11" s="161"/>
      <c r="J11" s="161"/>
      <c r="K11" s="161"/>
      <c r="L11" s="161"/>
      <c r="M11" s="161"/>
      <c r="N11" s="161"/>
      <c r="O11" s="161"/>
    </row>
    <row r="12" spans="1:15" ht="28.5" customHeight="1" x14ac:dyDescent="0.3">
      <c r="A12" s="161"/>
      <c r="B12" s="164"/>
      <c r="C12" s="164"/>
      <c r="D12" s="164"/>
      <c r="E12" s="164"/>
      <c r="F12" s="161"/>
      <c r="G12" s="161"/>
      <c r="H12" s="161"/>
      <c r="I12" s="161"/>
      <c r="J12" s="161"/>
      <c r="K12" s="161"/>
      <c r="L12" s="161"/>
      <c r="M12" s="161"/>
      <c r="N12" s="161"/>
      <c r="O12" s="161"/>
    </row>
    <row r="13" spans="1:15" ht="31.5" customHeight="1" x14ac:dyDescent="0.3">
      <c r="A13" s="161"/>
      <c r="B13" s="164"/>
      <c r="C13" s="164"/>
      <c r="D13" s="164"/>
      <c r="E13" s="164"/>
      <c r="F13" s="161"/>
      <c r="G13" s="161"/>
      <c r="H13" s="161"/>
      <c r="I13" s="161"/>
      <c r="J13" s="161"/>
      <c r="K13" s="161"/>
      <c r="L13" s="161"/>
      <c r="M13" s="161"/>
      <c r="N13" s="161"/>
      <c r="O13" s="161"/>
    </row>
    <row r="14" spans="1:15" ht="9" customHeight="1" x14ac:dyDescent="0.3">
      <c r="A14" s="161"/>
      <c r="B14" s="164"/>
      <c r="C14" s="164"/>
      <c r="D14" s="164"/>
      <c r="E14" s="164"/>
      <c r="F14" s="161"/>
      <c r="G14" s="161"/>
      <c r="H14" s="161"/>
      <c r="I14" s="161"/>
      <c r="J14" s="161"/>
      <c r="K14" s="161"/>
      <c r="L14" s="161"/>
      <c r="M14" s="161"/>
      <c r="N14" s="161"/>
      <c r="O14" s="161"/>
    </row>
    <row r="15" spans="1:15" x14ac:dyDescent="0.3">
      <c r="A15" s="161"/>
      <c r="B15" s="164"/>
      <c r="C15" s="164"/>
      <c r="D15" s="164"/>
      <c r="E15" s="164"/>
      <c r="F15" s="161"/>
      <c r="G15" s="161"/>
      <c r="H15" s="161"/>
      <c r="I15" s="161"/>
      <c r="J15" s="163"/>
      <c r="K15" s="163"/>
      <c r="L15" s="161"/>
      <c r="M15" s="161"/>
      <c r="N15" s="161"/>
      <c r="O15" s="161"/>
    </row>
    <row r="16" spans="1:15" x14ac:dyDescent="0.3">
      <c r="A16" s="161"/>
      <c r="B16" s="164"/>
      <c r="C16" s="164"/>
      <c r="D16" s="164"/>
      <c r="E16" s="164"/>
      <c r="F16" s="161"/>
      <c r="G16" s="161"/>
      <c r="H16" s="161"/>
      <c r="I16" s="161"/>
      <c r="J16" s="163"/>
      <c r="K16" s="163"/>
      <c r="L16" s="161"/>
      <c r="M16" s="161"/>
      <c r="N16" s="161"/>
      <c r="O16" s="161"/>
    </row>
    <row r="17" spans="1:15" x14ac:dyDescent="0.3">
      <c r="A17" s="562"/>
      <c r="B17" s="507"/>
      <c r="C17" s="507"/>
      <c r="D17" s="507"/>
      <c r="E17" s="507"/>
      <c r="F17" s="562"/>
      <c r="G17" s="562"/>
      <c r="H17" s="562"/>
      <c r="I17" s="562"/>
      <c r="J17" s="562"/>
      <c r="K17" s="562"/>
      <c r="L17" s="161"/>
      <c r="M17" s="161"/>
      <c r="N17" s="161"/>
      <c r="O17" s="161"/>
    </row>
    <row r="18" spans="1:15" x14ac:dyDescent="0.3">
      <c r="A18" s="562"/>
      <c r="B18" s="507"/>
      <c r="C18" s="507"/>
      <c r="D18" s="507"/>
      <c r="E18" s="507"/>
      <c r="F18" s="562"/>
      <c r="G18" s="562"/>
      <c r="H18" s="562"/>
      <c r="I18" s="562"/>
      <c r="J18" s="562"/>
      <c r="K18" s="562"/>
      <c r="L18" s="161"/>
      <c r="M18" s="161"/>
      <c r="N18" s="161"/>
      <c r="O18" s="161"/>
    </row>
    <row r="19" spans="1:15" ht="5.25" customHeight="1" x14ac:dyDescent="0.3">
      <c r="A19" s="562"/>
      <c r="B19" s="507"/>
      <c r="C19" s="507"/>
      <c r="D19" s="507"/>
      <c r="E19" s="507"/>
      <c r="F19" s="562"/>
      <c r="G19" s="562"/>
      <c r="H19" s="562"/>
      <c r="I19" s="562"/>
      <c r="J19" s="562"/>
      <c r="K19" s="562"/>
      <c r="L19" s="161"/>
      <c r="M19" s="161"/>
      <c r="N19" s="161"/>
      <c r="O19" s="161"/>
    </row>
    <row r="20" spans="1:15" x14ac:dyDescent="0.3">
      <c r="A20" s="562"/>
      <c r="B20" s="562"/>
      <c r="C20" s="562"/>
      <c r="D20" s="562"/>
      <c r="E20" s="562"/>
      <c r="F20" s="562"/>
      <c r="G20" s="562"/>
      <c r="H20" s="562"/>
      <c r="I20" s="562"/>
      <c r="J20" s="562"/>
      <c r="K20" s="562"/>
      <c r="L20" s="161"/>
      <c r="M20" s="161"/>
      <c r="N20" s="161"/>
      <c r="O20" s="161"/>
    </row>
    <row r="21" spans="1:15" x14ac:dyDescent="0.3">
      <c r="A21" s="561" t="s">
        <v>9</v>
      </c>
      <c r="B21" s="561"/>
      <c r="C21" s="561"/>
      <c r="D21" s="561"/>
      <c r="E21" s="561"/>
      <c r="F21" s="561"/>
      <c r="G21" s="561"/>
      <c r="H21" s="561"/>
      <c r="I21" s="561"/>
      <c r="J21" s="561"/>
      <c r="K21" s="161"/>
      <c r="L21" s="161"/>
      <c r="M21" s="161"/>
      <c r="N21" s="161"/>
      <c r="O21" s="161"/>
    </row>
    <row r="22" spans="1:15" x14ac:dyDescent="0.3">
      <c r="A22" s="561" t="s">
        <v>10</v>
      </c>
      <c r="B22" s="561"/>
      <c r="C22" s="561"/>
      <c r="D22" s="561"/>
      <c r="E22" s="561"/>
      <c r="F22" s="561"/>
      <c r="G22" s="561"/>
      <c r="H22" s="561"/>
      <c r="I22" s="561"/>
      <c r="J22" s="561"/>
      <c r="K22" s="161"/>
      <c r="L22" s="161"/>
      <c r="M22" s="161"/>
      <c r="N22" s="161"/>
      <c r="O22" s="161"/>
    </row>
    <row r="23" spans="1:15" x14ac:dyDescent="0.3">
      <c r="A23" s="161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</row>
    <row r="24" spans="1:15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</row>
  </sheetData>
  <mergeCells count="11">
    <mergeCell ref="A21:J21"/>
    <mergeCell ref="A22:J22"/>
    <mergeCell ref="A17:A20"/>
    <mergeCell ref="E1:I1"/>
    <mergeCell ref="A2:I2"/>
    <mergeCell ref="B10:C10"/>
    <mergeCell ref="D10:E10"/>
    <mergeCell ref="B9:E9"/>
    <mergeCell ref="B4:E4"/>
    <mergeCell ref="F17:K20"/>
    <mergeCell ref="B20:E20"/>
  </mergeCells>
  <phoneticPr fontId="3" type="noConversion"/>
  <pageMargins left="0.75" right="0.75" top="1" bottom="1" header="0.5" footer="0.5"/>
  <pageSetup paperSize="0" orientation="portrait" horizontalDpi="4294967292" verticalDpi="4294967292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S48"/>
  <sheetViews>
    <sheetView zoomScaleNormal="100" workbookViewId="0">
      <pane xSplit="2" ySplit="3" topLeftCell="L4" activePane="bottomRight" state="frozenSplit"/>
      <selection pane="topRight" activeCell="I29" sqref="I29"/>
      <selection pane="bottomLeft" activeCell="I29" sqref="I29"/>
      <selection pane="bottomRight" activeCell="N4" sqref="N4:S4"/>
    </sheetView>
  </sheetViews>
  <sheetFormatPr defaultColWidth="7.4609375" defaultRowHeight="13.5" x14ac:dyDescent="0.3"/>
  <cols>
    <col min="1" max="1" width="20" customWidth="1"/>
    <col min="2" max="2" width="22.69140625" customWidth="1"/>
    <col min="3" max="3" width="11.4609375" customWidth="1"/>
    <col min="4" max="4" width="10.4609375" customWidth="1"/>
    <col min="5" max="5" width="11.23046875" customWidth="1"/>
    <col min="6" max="6" width="11.69140625" customWidth="1"/>
    <col min="7" max="7" width="0.23046875" customWidth="1"/>
    <col min="8" max="8" width="11.4609375" customWidth="1"/>
    <col min="9" max="9" width="10.84375" customWidth="1"/>
    <col min="10" max="10" width="9.69140625" customWidth="1"/>
    <col min="11" max="11" width="11.4609375" customWidth="1"/>
    <col min="12" max="12" width="0.23046875" customWidth="1"/>
    <col min="13" max="13" width="10.4609375" customWidth="1"/>
    <col min="14" max="14" width="11.69140625" customWidth="1"/>
    <col min="15" max="15" width="11.84375" customWidth="1"/>
    <col min="16" max="16" width="13.15234375" customWidth="1"/>
    <col min="17" max="17" width="0.23046875" customWidth="1"/>
    <col min="18" max="18" width="10.69140625" customWidth="1"/>
    <col min="19" max="19" width="15.69140625" customWidth="1"/>
  </cols>
  <sheetData>
    <row r="1" spans="1:19" ht="27.75" customHeight="1" x14ac:dyDescent="0.3">
      <c r="A1" s="184"/>
      <c r="B1" s="100" t="str">
        <f>"Results: Profit (Loss) Per Outdoor Crop Unit (" &amp; [1]Income!E3 &amp; ")"</f>
        <v>Results: Profit (Loss) Per Outdoor Crop Unit ()</v>
      </c>
      <c r="C1" s="602" t="str">
        <f>"Profit (Loss) Per Outdoor Crop Unit (" &amp; [1]Income!E3 &amp; ")"</f>
        <v>Profit (Loss) Per Outdoor Crop Unit ()</v>
      </c>
      <c r="D1" s="602"/>
      <c r="E1" s="602"/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602"/>
      <c r="S1" s="602"/>
    </row>
    <row r="2" spans="1:19" ht="51.75" customHeight="1" x14ac:dyDescent="0.3">
      <c r="A2" s="184"/>
      <c r="B2" s="34"/>
      <c r="C2" s="603" t="s">
        <v>302</v>
      </c>
      <c r="D2" s="603"/>
      <c r="E2" s="603"/>
      <c r="F2" s="603"/>
      <c r="G2" s="34"/>
      <c r="H2" s="603" t="s">
        <v>303</v>
      </c>
      <c r="I2" s="603"/>
      <c r="J2" s="603"/>
      <c r="K2" s="603"/>
      <c r="L2" s="34"/>
      <c r="M2" s="603" t="s">
        <v>304</v>
      </c>
      <c r="N2" s="603"/>
      <c r="O2" s="603"/>
      <c r="P2" s="603"/>
      <c r="Q2" s="34"/>
      <c r="R2" s="604"/>
      <c r="S2" s="604"/>
    </row>
    <row r="3" spans="1:19" s="99" customFormat="1" ht="34.5" x14ac:dyDescent="0.3">
      <c r="A3" s="212"/>
      <c r="B3" s="213" t="s">
        <v>305</v>
      </c>
      <c r="C3" s="214" t="s">
        <v>306</v>
      </c>
      <c r="D3" s="214" t="s">
        <v>307</v>
      </c>
      <c r="E3" s="214" t="s">
        <v>308</v>
      </c>
      <c r="F3" s="214" t="s">
        <v>309</v>
      </c>
      <c r="G3" s="215"/>
      <c r="H3" s="214" t="s">
        <v>310</v>
      </c>
      <c r="I3" s="214" t="s">
        <v>311</v>
      </c>
      <c r="J3" s="214" t="s">
        <v>312</v>
      </c>
      <c r="K3" s="214" t="s">
        <v>313</v>
      </c>
      <c r="L3" s="216"/>
      <c r="M3" s="214" t="s">
        <v>314</v>
      </c>
      <c r="N3" s="214" t="s">
        <v>315</v>
      </c>
      <c r="O3" s="214" t="s">
        <v>321</v>
      </c>
      <c r="P3" s="214" t="s">
        <v>317</v>
      </c>
      <c r="Q3" s="217"/>
      <c r="R3" s="218" t="s">
        <v>318</v>
      </c>
      <c r="S3" s="218" t="s">
        <v>319</v>
      </c>
    </row>
    <row r="4" spans="1:19" x14ac:dyDescent="0.3">
      <c r="A4" s="184"/>
      <c r="B4" s="219" t="str">
        <f ca="1">IF(CELL("type",'Outdoor Crops'!B6)="b","",'Outdoor Crops'!B6 &amp; " (" &amp; 'Outdoor Crops'!C6 &amp; ")")</f>
        <v>Cut Flowers (bunch)</v>
      </c>
      <c r="C4" s="462">
        <f ca="1">IF(CELL("Type",'Outdoor Crops'!B6)="b","",SUM('Outdoor Crops'!F6:I6)+SUM('Outdoor Crops'!L6:Q6))</f>
        <v>76175</v>
      </c>
      <c r="D4" s="462">
        <f ca="1">IF('Outdoor Crops'!R6=0,"",C4/'Outdoor Crops'!R6)</f>
        <v>2.9145622895622894</v>
      </c>
      <c r="E4" s="463">
        <f ca="1">IF(B4="","",'Outdoor Crops'!AH6)</f>
        <v>43560</v>
      </c>
      <c r="F4" s="463">
        <f ca="1">IF(B4="","",'Outdoor Crops'!AG6)</f>
        <v>653400</v>
      </c>
      <c r="G4" s="464"/>
      <c r="H4" s="462">
        <f ca="1">IF(CELL("Type",'Outdoor Crops'!B6)="b","",'Results-Outdoor Overhead'!$G$51)</f>
        <v>9.9755127027854294E-3</v>
      </c>
      <c r="I4" s="462">
        <f ca="1">IF(CELL("Type",'Outdoor Crops'!B6)="b","",'Outdoor Crops'!U6*'Outdoor Crops'!V6*'Outdoor Profit|Loss Per Crop'!H4)</f>
        <v>0.14963269054178144</v>
      </c>
      <c r="J4" s="462">
        <f t="shared" ref="J4:J43" ca="1" si="0">IF(OR(D4="",I4=""),"",D4+I4)</f>
        <v>3.0641949801040709</v>
      </c>
      <c r="K4" s="462">
        <f ca="1">IF(ISERR((1-'Outdoor Crops'!W6)*'Outdoor Crops'!R6*J4/('Outdoor Crops'!W6*'Outdoor Crops'!R6)),"",(1-'Outdoor Crops'!W6)*'Outdoor Crops'!R6*J4/('Outdoor Crops'!W6*'Outdoor Crops'!R6))</f>
        <v>0.16127342000547756</v>
      </c>
      <c r="L4" s="464"/>
      <c r="M4" s="462">
        <f t="shared" ref="M4:M43" ca="1" si="1">IF(OR(J4="",K4=""),"",K4+J4)</f>
        <v>3.2254684001095484</v>
      </c>
      <c r="N4" s="462">
        <f>IF(OR('Outdoor Crops'!R6="",'Outdoor Crops'!W6="",'Outdoor Crops'!X6=""),"",'Outdoor Crops'!R6*'Outdoor Crops'!W6*'Outdoor Crops'!X6)</f>
        <v>99316.799999999988</v>
      </c>
      <c r="O4" s="462">
        <f ca="1">IF(OR('Outdoor Crops'!R6="",'Outdoor Crops'!W6="",'Outdoor Profit|Loss Per Crop'!M4=""),"",'Outdoor Crops'!R6*'Outdoor Crops'!W6*'Outdoor Profit|Loss Per Crop'!M4)</f>
        <v>80085.799999999988</v>
      </c>
      <c r="P4" s="462">
        <f t="shared" ref="P4:P43" ca="1" si="2">IF(OR(N4="",O4=""),"",N4-O4)</f>
        <v>19231</v>
      </c>
      <c r="Q4" s="464"/>
      <c r="R4" s="462">
        <f ca="1">IF(OR(P4="",'Outdoor Crops'!R6="",'Outdoor Crops'!W6=""),"",P4/('Outdoor Crops'!R6*'Outdoor Crops'!W6))</f>
        <v>0.77453159989045162</v>
      </c>
      <c r="S4" s="462">
        <f t="shared" ref="S4:S43" ca="1" si="3">IF(OR(P4="",F4=""),"",P4/F4)</f>
        <v>2.9432200795837159E-2</v>
      </c>
    </row>
    <row r="5" spans="1:19" x14ac:dyDescent="0.3">
      <c r="A5" s="184"/>
      <c r="B5" s="219" t="str">
        <f ca="1">IF(CELL("type",'Outdoor Crops'!B7)="b","",'Outdoor Crops'!B7 &amp; " (" &amp; 'Outdoor Crops'!C7 &amp; ")")</f>
        <v/>
      </c>
      <c r="C5" s="462" t="str">
        <f ca="1">IF(CELL("Type",'Outdoor Crops'!B7)="b","",SUM('Outdoor Crops'!F7:I7)+SUM('Outdoor Crops'!L7:Q7))</f>
        <v/>
      </c>
      <c r="D5" s="462" t="str">
        <f>IF('Outdoor Crops'!R7=0,"",C5/'Outdoor Crops'!R7)</f>
        <v/>
      </c>
      <c r="E5" s="463" t="str">
        <f ca="1">IF(B5="","",'Outdoor Crops'!AH7)</f>
        <v/>
      </c>
      <c r="F5" s="463" t="str">
        <f ca="1">IF(B5="","",'Outdoor Crops'!AG7)</f>
        <v/>
      </c>
      <c r="G5" s="464"/>
      <c r="H5" s="462" t="str">
        <f ca="1">IF(CELL("Type",'Outdoor Crops'!B7)="b","",'Results-Outdoor Overhead'!$G$51)</f>
        <v/>
      </c>
      <c r="I5" s="462" t="str">
        <f ca="1">IF(CELL("Type",'Outdoor Crops'!B7)="b","",'Outdoor Crops'!U7*'Outdoor Crops'!V7*'Outdoor Profit|Loss Per Crop'!H5)</f>
        <v/>
      </c>
      <c r="J5" s="462" t="str">
        <f t="shared" ca="1" si="0"/>
        <v/>
      </c>
      <c r="K5" s="462" t="str">
        <f ca="1">IF(ISERR((1-'Outdoor Crops'!W7)*'Outdoor Crops'!R7*J5/('Outdoor Crops'!W7*'Outdoor Crops'!R7)),"",(1-'Outdoor Crops'!W7)*'Outdoor Crops'!R7*J5/('Outdoor Crops'!W7*'Outdoor Crops'!R7))</f>
        <v/>
      </c>
      <c r="L5" s="464"/>
      <c r="M5" s="462" t="str">
        <f t="shared" ca="1" si="1"/>
        <v/>
      </c>
      <c r="N5" s="462" t="str">
        <f>IF(OR('Outdoor Crops'!R7="",'Outdoor Crops'!W7="",'Outdoor Crops'!X7=""),"",'Outdoor Crops'!R7*'Outdoor Crops'!W7*'Outdoor Crops'!X7)</f>
        <v/>
      </c>
      <c r="O5" s="462" t="str">
        <f ca="1">IF(OR('Outdoor Crops'!R7="",'Outdoor Crops'!W7="",'Outdoor Profit|Loss Per Crop'!M5=""),"",'Outdoor Crops'!R7*'Outdoor Crops'!W7*'Outdoor Profit|Loss Per Crop'!M5)</f>
        <v/>
      </c>
      <c r="P5" s="462" t="str">
        <f t="shared" ca="1" si="2"/>
        <v/>
      </c>
      <c r="Q5" s="464"/>
      <c r="R5" s="462" t="str">
        <f ca="1">IF(OR(P5="",'Outdoor Crops'!R7="",'Outdoor Crops'!W7=""),"",P5/('Outdoor Crops'!R7*'Outdoor Crops'!W7))</f>
        <v/>
      </c>
      <c r="S5" s="462" t="str">
        <f t="shared" ca="1" si="3"/>
        <v/>
      </c>
    </row>
    <row r="6" spans="1:19" x14ac:dyDescent="0.3">
      <c r="A6" s="184"/>
      <c r="B6" s="219" t="str">
        <f ca="1">IF(CELL("type",'Outdoor Crops'!B8)="b","",'Outdoor Crops'!B8 &amp; " (" &amp; 'Outdoor Crops'!C8 &amp; ")")</f>
        <v/>
      </c>
      <c r="C6" s="462" t="str">
        <f ca="1">IF(CELL("Type",'Outdoor Crops'!B8)="b","",SUM('Outdoor Crops'!F8:I8)+SUM('Outdoor Crops'!L8:Q8))</f>
        <v/>
      </c>
      <c r="D6" s="462" t="str">
        <f>IF('Outdoor Crops'!R8=0,"",C6/'Outdoor Crops'!R8)</f>
        <v/>
      </c>
      <c r="E6" s="463" t="str">
        <f ca="1">IF(B6="","",'Outdoor Crops'!AH8)</f>
        <v/>
      </c>
      <c r="F6" s="463" t="str">
        <f ca="1">IF(B6="","",'Outdoor Crops'!AG8)</f>
        <v/>
      </c>
      <c r="G6" s="464"/>
      <c r="H6" s="462" t="str">
        <f ca="1">IF(CELL("Type",'Outdoor Crops'!B8)="b","",'Results-Outdoor Overhead'!$G$51)</f>
        <v/>
      </c>
      <c r="I6" s="462" t="str">
        <f ca="1">IF(CELL("Type",'Outdoor Crops'!B8)="b","",'Outdoor Crops'!U8*'Outdoor Crops'!V8*'Outdoor Profit|Loss Per Crop'!H6)</f>
        <v/>
      </c>
      <c r="J6" s="462" t="str">
        <f t="shared" ca="1" si="0"/>
        <v/>
      </c>
      <c r="K6" s="462" t="str">
        <f ca="1">IF(ISERR((1-'Outdoor Crops'!W8)*'Outdoor Crops'!R8*J6/('Outdoor Crops'!W8*'Outdoor Crops'!R8)),"",(1-'Outdoor Crops'!W8)*'Outdoor Crops'!R8*J6/('Outdoor Crops'!W8*'Outdoor Crops'!R8))</f>
        <v/>
      </c>
      <c r="L6" s="464"/>
      <c r="M6" s="462" t="str">
        <f t="shared" ca="1" si="1"/>
        <v/>
      </c>
      <c r="N6" s="462" t="str">
        <f>IF(OR('Outdoor Crops'!R8="",'Outdoor Crops'!W8="",'Outdoor Crops'!X8=""),"",'Outdoor Crops'!R8*'Outdoor Crops'!W8*'Outdoor Crops'!X8)</f>
        <v/>
      </c>
      <c r="O6" s="462" t="str">
        <f ca="1">IF(OR('Outdoor Crops'!R8="",'Outdoor Crops'!W8="",'Outdoor Profit|Loss Per Crop'!M6=""),"",'Outdoor Crops'!R8*'Outdoor Crops'!W8*'Outdoor Profit|Loss Per Crop'!M6)</f>
        <v/>
      </c>
      <c r="P6" s="462" t="str">
        <f t="shared" ca="1" si="2"/>
        <v/>
      </c>
      <c r="Q6" s="464"/>
      <c r="R6" s="462" t="str">
        <f ca="1">IF(OR(P6="",'Outdoor Crops'!R8="",'Outdoor Crops'!W8=""),"",P6/('Outdoor Crops'!R8*'Outdoor Crops'!W8))</f>
        <v/>
      </c>
      <c r="S6" s="462" t="str">
        <f t="shared" ca="1" si="3"/>
        <v/>
      </c>
    </row>
    <row r="7" spans="1:19" x14ac:dyDescent="0.3">
      <c r="A7" s="184"/>
      <c r="B7" s="219" t="str">
        <f ca="1">IF(CELL("type",'Outdoor Crops'!B9)="b","",'Outdoor Crops'!B9 &amp; " (" &amp; 'Outdoor Crops'!C9 &amp; ")")</f>
        <v/>
      </c>
      <c r="C7" s="462" t="str">
        <f ca="1">IF(CELL("Type",'Outdoor Crops'!B9)="b","",SUM('Outdoor Crops'!F9:I9)+SUM('Outdoor Crops'!L9:Q9))</f>
        <v/>
      </c>
      <c r="D7" s="462" t="str">
        <f>IF('Outdoor Crops'!R9=0,"",C7/'Outdoor Crops'!R9)</f>
        <v/>
      </c>
      <c r="E7" s="463" t="str">
        <f ca="1">IF(B7="","",'Outdoor Crops'!AH9)</f>
        <v/>
      </c>
      <c r="F7" s="463" t="str">
        <f ca="1">IF(B7="","",'Outdoor Crops'!AG9)</f>
        <v/>
      </c>
      <c r="G7" s="464"/>
      <c r="H7" s="462" t="str">
        <f ca="1">IF(CELL("Type",'Outdoor Crops'!B9)="b","",'Results-Outdoor Overhead'!$G$51)</f>
        <v/>
      </c>
      <c r="I7" s="462" t="str">
        <f ca="1">IF(CELL("Type",'Outdoor Crops'!B9)="b","",'Outdoor Crops'!U9*'Outdoor Crops'!V9*'Outdoor Profit|Loss Per Crop'!H7)</f>
        <v/>
      </c>
      <c r="J7" s="462" t="str">
        <f t="shared" ca="1" si="0"/>
        <v/>
      </c>
      <c r="K7" s="462" t="str">
        <f ca="1">IF(ISERR((1-'Outdoor Crops'!W9)*'Outdoor Crops'!R9*J7/('Outdoor Crops'!W9*'Outdoor Crops'!R9)),"",(1-'Outdoor Crops'!W9)*'Outdoor Crops'!R9*J7/('Outdoor Crops'!W9*'Outdoor Crops'!R9))</f>
        <v/>
      </c>
      <c r="L7" s="464"/>
      <c r="M7" s="462" t="str">
        <f t="shared" ca="1" si="1"/>
        <v/>
      </c>
      <c r="N7" s="462" t="str">
        <f>IF(OR('Outdoor Crops'!R9="",'Outdoor Crops'!W9="",'Outdoor Crops'!X9=""),"",'Outdoor Crops'!R9*'Outdoor Crops'!W9*'Outdoor Crops'!X9)</f>
        <v/>
      </c>
      <c r="O7" s="462" t="str">
        <f ca="1">IF(OR('Outdoor Crops'!R9="",'Outdoor Crops'!W9="",'Outdoor Profit|Loss Per Crop'!M7=""),"",'Outdoor Crops'!R9*'Outdoor Crops'!W9*'Outdoor Profit|Loss Per Crop'!M7)</f>
        <v/>
      </c>
      <c r="P7" s="462" t="str">
        <f t="shared" ca="1" si="2"/>
        <v/>
      </c>
      <c r="Q7" s="464"/>
      <c r="R7" s="462" t="str">
        <f ca="1">IF(OR(P7="",'Outdoor Crops'!R9="",'Outdoor Crops'!W9=""),"",P7/('Outdoor Crops'!R9*'Outdoor Crops'!W9))</f>
        <v/>
      </c>
      <c r="S7" s="462" t="str">
        <f t="shared" ca="1" si="3"/>
        <v/>
      </c>
    </row>
    <row r="8" spans="1:19" x14ac:dyDescent="0.3">
      <c r="A8" s="184"/>
      <c r="B8" s="219" t="str">
        <f ca="1">IF(CELL("type",'Outdoor Crops'!B10)="b","",'Outdoor Crops'!B10 &amp; " (" &amp; 'Outdoor Crops'!C10 &amp; ")")</f>
        <v/>
      </c>
      <c r="C8" s="462" t="str">
        <f ca="1">IF(CELL("Type",'Outdoor Crops'!B10)="b","",SUM('Outdoor Crops'!F10:I10)+SUM('Outdoor Crops'!L10:Q10))</f>
        <v/>
      </c>
      <c r="D8" s="462" t="str">
        <f>IF('Outdoor Crops'!R10=0,"",C8/'Outdoor Crops'!R10)</f>
        <v/>
      </c>
      <c r="E8" s="463" t="str">
        <f ca="1">IF(B8="","",'Outdoor Crops'!AH10)</f>
        <v/>
      </c>
      <c r="F8" s="463" t="str">
        <f ca="1">IF(B8="","",'Outdoor Crops'!AG10)</f>
        <v/>
      </c>
      <c r="G8" s="464"/>
      <c r="H8" s="462" t="str">
        <f ca="1">IF(CELL("Type",'Outdoor Crops'!B10)="b","",'Results-Outdoor Overhead'!$G$51)</f>
        <v/>
      </c>
      <c r="I8" s="462" t="str">
        <f ca="1">IF(CELL("Type",'Outdoor Crops'!B10)="b","",'Outdoor Crops'!U10*'Outdoor Crops'!V10*'Outdoor Profit|Loss Per Crop'!H8)</f>
        <v/>
      </c>
      <c r="J8" s="462" t="str">
        <f t="shared" ca="1" si="0"/>
        <v/>
      </c>
      <c r="K8" s="462" t="str">
        <f ca="1">IF(ISERR((1-'Outdoor Crops'!W10)*'Outdoor Crops'!R10*J8/('Outdoor Crops'!W10*'Outdoor Crops'!R10)),"",(1-'Outdoor Crops'!W10)*'Outdoor Crops'!R10*J8/('Outdoor Crops'!W10*'Outdoor Crops'!R10))</f>
        <v/>
      </c>
      <c r="L8" s="464"/>
      <c r="M8" s="462" t="str">
        <f t="shared" ca="1" si="1"/>
        <v/>
      </c>
      <c r="N8" s="462" t="str">
        <f>IF(OR('Outdoor Crops'!R10="",'Outdoor Crops'!W10="",'Outdoor Crops'!X10=""),"",'Outdoor Crops'!R10*'Outdoor Crops'!W10*'Outdoor Crops'!X10)</f>
        <v/>
      </c>
      <c r="O8" s="462" t="str">
        <f ca="1">IF(OR('Outdoor Crops'!R10="",'Outdoor Crops'!W10="",'Outdoor Profit|Loss Per Crop'!M8=""),"",'Outdoor Crops'!R10*'Outdoor Crops'!W10*'Outdoor Profit|Loss Per Crop'!M8)</f>
        <v/>
      </c>
      <c r="P8" s="462" t="str">
        <f t="shared" ca="1" si="2"/>
        <v/>
      </c>
      <c r="Q8" s="464"/>
      <c r="R8" s="462" t="str">
        <f ca="1">IF(OR(P8="",'Outdoor Crops'!R10="",'Outdoor Crops'!W10=""),"",P8/('Outdoor Crops'!R10*'Outdoor Crops'!W10))</f>
        <v/>
      </c>
      <c r="S8" s="462" t="str">
        <f t="shared" ca="1" si="3"/>
        <v/>
      </c>
    </row>
    <row r="9" spans="1:19" x14ac:dyDescent="0.3">
      <c r="A9" s="184"/>
      <c r="B9" s="219" t="str">
        <f ca="1">IF(CELL("type",'Outdoor Crops'!B11)="b","",'Outdoor Crops'!B11 &amp; " (" &amp; 'Outdoor Crops'!C11 &amp; ")")</f>
        <v/>
      </c>
      <c r="C9" s="462" t="str">
        <f ca="1">IF(CELL("Type",'Outdoor Crops'!B11)="b","",SUM('Outdoor Crops'!F11:I11)+SUM('Outdoor Crops'!L11:Q11))</f>
        <v/>
      </c>
      <c r="D9" s="462" t="str">
        <f>IF('Outdoor Crops'!R11=0,"",C9/'Outdoor Crops'!R11)</f>
        <v/>
      </c>
      <c r="E9" s="463" t="str">
        <f ca="1">IF(B9="","",'Outdoor Crops'!AH11)</f>
        <v/>
      </c>
      <c r="F9" s="463" t="str">
        <f ca="1">IF(B9="","",'Outdoor Crops'!AG11)</f>
        <v/>
      </c>
      <c r="G9" s="464"/>
      <c r="H9" s="462" t="str">
        <f ca="1">IF(CELL("Type",'Outdoor Crops'!B11)="b","",'Results-Outdoor Overhead'!$G$51)</f>
        <v/>
      </c>
      <c r="I9" s="462" t="str">
        <f ca="1">IF(CELL("Type",'Outdoor Crops'!B11)="b","",'Outdoor Crops'!U11*'Outdoor Crops'!V11*'Outdoor Profit|Loss Per Crop'!H9)</f>
        <v/>
      </c>
      <c r="J9" s="462" t="str">
        <f t="shared" ca="1" si="0"/>
        <v/>
      </c>
      <c r="K9" s="462" t="str">
        <f ca="1">IF(ISERR((1-'Outdoor Crops'!W11)*'Outdoor Crops'!R11*J9/('Outdoor Crops'!W11*'Outdoor Crops'!R11)),"",(1-'Outdoor Crops'!W11)*'Outdoor Crops'!R11*J9/('Outdoor Crops'!W11*'Outdoor Crops'!R11))</f>
        <v/>
      </c>
      <c r="L9" s="464"/>
      <c r="M9" s="462" t="str">
        <f t="shared" ca="1" si="1"/>
        <v/>
      </c>
      <c r="N9" s="462" t="str">
        <f>IF(OR('Outdoor Crops'!R11="",'Outdoor Crops'!W11="",'Outdoor Crops'!X11=""),"",'Outdoor Crops'!R11*'Outdoor Crops'!W11*'Outdoor Crops'!X11)</f>
        <v/>
      </c>
      <c r="O9" s="462" t="str">
        <f ca="1">IF(OR('Outdoor Crops'!R11="",'Outdoor Crops'!W11="",'Outdoor Profit|Loss Per Crop'!M9=""),"",'Outdoor Crops'!R11*'Outdoor Crops'!W11*'Outdoor Profit|Loss Per Crop'!M9)</f>
        <v/>
      </c>
      <c r="P9" s="462" t="str">
        <f t="shared" ca="1" si="2"/>
        <v/>
      </c>
      <c r="Q9" s="464"/>
      <c r="R9" s="462" t="str">
        <f ca="1">IF(OR(P9="",'Outdoor Crops'!R11="",'Outdoor Crops'!W11=""),"",P9/('Outdoor Crops'!R11*'Outdoor Crops'!W11))</f>
        <v/>
      </c>
      <c r="S9" s="462" t="str">
        <f t="shared" ca="1" si="3"/>
        <v/>
      </c>
    </row>
    <row r="10" spans="1:19" x14ac:dyDescent="0.3">
      <c r="A10" s="184"/>
      <c r="B10" s="219" t="str">
        <f ca="1">IF(CELL("type",'Outdoor Crops'!B12)="b","",'Outdoor Crops'!B12 &amp; " (" &amp; 'Outdoor Crops'!C12 &amp; ")")</f>
        <v/>
      </c>
      <c r="C10" s="462" t="str">
        <f ca="1">IF(CELL("Type",'Outdoor Crops'!B12)="b","",SUM('Outdoor Crops'!F12:I12)+SUM('Outdoor Crops'!L12:Q12))</f>
        <v/>
      </c>
      <c r="D10" s="462" t="str">
        <f>IF('Outdoor Crops'!R12=0,"",C10/'Outdoor Crops'!R12)</f>
        <v/>
      </c>
      <c r="E10" s="463" t="str">
        <f ca="1">IF(B10="","",'Outdoor Crops'!AH12)</f>
        <v/>
      </c>
      <c r="F10" s="463" t="str">
        <f ca="1">IF(B10="","",'Outdoor Crops'!AG12)</f>
        <v/>
      </c>
      <c r="G10" s="464"/>
      <c r="H10" s="462" t="str">
        <f ca="1">IF(CELL("Type",'Outdoor Crops'!B12)="b","",'Results-Outdoor Overhead'!$G$51)</f>
        <v/>
      </c>
      <c r="I10" s="462" t="str">
        <f ca="1">IF(CELL("Type",'Outdoor Crops'!B12)="b","",'Outdoor Crops'!U12*'Outdoor Crops'!V12*'Outdoor Profit|Loss Per Crop'!H10)</f>
        <v/>
      </c>
      <c r="J10" s="462" t="str">
        <f t="shared" ca="1" si="0"/>
        <v/>
      </c>
      <c r="K10" s="462" t="str">
        <f ca="1">IF(ISERR((1-'Outdoor Crops'!W12)*'Outdoor Crops'!R12*J10/('Outdoor Crops'!W12*'Outdoor Crops'!R12)),"",(1-'Outdoor Crops'!W12)*'Outdoor Crops'!R12*J10/('Outdoor Crops'!W12*'Outdoor Crops'!R12))</f>
        <v/>
      </c>
      <c r="L10" s="464"/>
      <c r="M10" s="462" t="str">
        <f t="shared" ca="1" si="1"/>
        <v/>
      </c>
      <c r="N10" s="462" t="str">
        <f>IF(OR('Outdoor Crops'!R12="",'Outdoor Crops'!W12="",'Outdoor Crops'!X12=""),"",'Outdoor Crops'!R12*'Outdoor Crops'!W12*'Outdoor Crops'!X12)</f>
        <v/>
      </c>
      <c r="O10" s="462" t="str">
        <f ca="1">IF(OR('Outdoor Crops'!R12="",'Outdoor Crops'!W12="",'Outdoor Profit|Loss Per Crop'!M10=""),"",'Outdoor Crops'!R12*'Outdoor Crops'!W12*'Outdoor Profit|Loss Per Crop'!M10)</f>
        <v/>
      </c>
      <c r="P10" s="462" t="str">
        <f t="shared" ca="1" si="2"/>
        <v/>
      </c>
      <c r="Q10" s="464"/>
      <c r="R10" s="462" t="str">
        <f ca="1">IF(OR(P10="",'Outdoor Crops'!R12="",'Outdoor Crops'!W12=""),"",P10/('Outdoor Crops'!R12*'Outdoor Crops'!W12))</f>
        <v/>
      </c>
      <c r="S10" s="462" t="str">
        <f t="shared" ca="1" si="3"/>
        <v/>
      </c>
    </row>
    <row r="11" spans="1:19" x14ac:dyDescent="0.3">
      <c r="A11" s="184"/>
      <c r="B11" s="219" t="str">
        <f ca="1">IF(CELL("type",'Outdoor Crops'!B13)="b","",'Outdoor Crops'!B13 &amp; " (" &amp; 'Outdoor Crops'!C13 &amp; ")")</f>
        <v/>
      </c>
      <c r="C11" s="462" t="str">
        <f ca="1">IF(CELL("Type",'Outdoor Crops'!B13)="b","",SUM('Outdoor Crops'!F13:I13)+SUM('Outdoor Crops'!L13:Q13))</f>
        <v/>
      </c>
      <c r="D11" s="462" t="str">
        <f>IF('Outdoor Crops'!R13=0,"",C11/'Outdoor Crops'!R13)</f>
        <v/>
      </c>
      <c r="E11" s="463" t="str">
        <f ca="1">IF(B11="","",'Outdoor Crops'!AH13)</f>
        <v/>
      </c>
      <c r="F11" s="463" t="str">
        <f ca="1">IF(B11="","",'Outdoor Crops'!AG13)</f>
        <v/>
      </c>
      <c r="G11" s="464"/>
      <c r="H11" s="462" t="str">
        <f ca="1">IF(CELL("Type",'Outdoor Crops'!B13)="b","",'Results-Outdoor Overhead'!$G$51)</f>
        <v/>
      </c>
      <c r="I11" s="462" t="str">
        <f ca="1">IF(CELL("Type",'Outdoor Crops'!B13)="b","",'Outdoor Crops'!U13*'Outdoor Crops'!V13*'Outdoor Profit|Loss Per Crop'!H11)</f>
        <v/>
      </c>
      <c r="J11" s="462" t="str">
        <f t="shared" ca="1" si="0"/>
        <v/>
      </c>
      <c r="K11" s="462" t="str">
        <f ca="1">IF(ISERR((1-'Outdoor Crops'!W13)*'Outdoor Crops'!R13*J11/('Outdoor Crops'!W13*'Outdoor Crops'!R13)),"",(1-'Outdoor Crops'!W13)*'Outdoor Crops'!R13*J11/('Outdoor Crops'!W13*'Outdoor Crops'!R13))</f>
        <v/>
      </c>
      <c r="L11" s="464"/>
      <c r="M11" s="462" t="str">
        <f t="shared" ca="1" si="1"/>
        <v/>
      </c>
      <c r="N11" s="462" t="str">
        <f>IF(OR('Outdoor Crops'!R13="",'Outdoor Crops'!W13="",'Outdoor Crops'!X13=""),"",'Outdoor Crops'!R13*'Outdoor Crops'!W13*'Outdoor Crops'!X13)</f>
        <v/>
      </c>
      <c r="O11" s="462" t="str">
        <f ca="1">IF(OR('Outdoor Crops'!R13="",'Outdoor Crops'!W13="",'Outdoor Profit|Loss Per Crop'!M11=""),"",'Outdoor Crops'!R13*'Outdoor Crops'!W13*'Outdoor Profit|Loss Per Crop'!M11)</f>
        <v/>
      </c>
      <c r="P11" s="462" t="str">
        <f t="shared" ca="1" si="2"/>
        <v/>
      </c>
      <c r="Q11" s="464"/>
      <c r="R11" s="462" t="str">
        <f ca="1">IF(OR(P11="",'Outdoor Crops'!R13="",'Outdoor Crops'!W13=""),"",P11/('Outdoor Crops'!R13*'Outdoor Crops'!W13))</f>
        <v/>
      </c>
      <c r="S11" s="462" t="str">
        <f t="shared" ca="1" si="3"/>
        <v/>
      </c>
    </row>
    <row r="12" spans="1:19" x14ac:dyDescent="0.3">
      <c r="A12" s="184"/>
      <c r="B12" s="219" t="str">
        <f ca="1">IF(CELL("type",'Outdoor Crops'!B14)="b","",'Outdoor Crops'!B14 &amp; " (" &amp; 'Outdoor Crops'!C14 &amp; ")")</f>
        <v/>
      </c>
      <c r="C12" s="462" t="str">
        <f ca="1">IF(CELL("Type",'Outdoor Crops'!B14)="b","",SUM('Outdoor Crops'!F14:I14)+SUM('Outdoor Crops'!L14:Q14))</f>
        <v/>
      </c>
      <c r="D12" s="462" t="str">
        <f>IF('Outdoor Crops'!R14=0,"",C12/'Outdoor Crops'!R14)</f>
        <v/>
      </c>
      <c r="E12" s="463" t="str">
        <f ca="1">IF(B12="","",'Outdoor Crops'!AH14)</f>
        <v/>
      </c>
      <c r="F12" s="463" t="str">
        <f ca="1">IF(B12="","",'Outdoor Crops'!AG14)</f>
        <v/>
      </c>
      <c r="G12" s="464"/>
      <c r="H12" s="462" t="str">
        <f ca="1">IF(CELL("Type",'Outdoor Crops'!B14)="b","",'Results-Outdoor Overhead'!$G$51)</f>
        <v/>
      </c>
      <c r="I12" s="462" t="str">
        <f ca="1">IF(CELL("Type",'Outdoor Crops'!B14)="b","",'Outdoor Crops'!U14*'Outdoor Crops'!V14*'Outdoor Profit|Loss Per Crop'!H12)</f>
        <v/>
      </c>
      <c r="J12" s="462" t="str">
        <f t="shared" ca="1" si="0"/>
        <v/>
      </c>
      <c r="K12" s="462" t="str">
        <f ca="1">IF(ISERR((1-'Outdoor Crops'!W14)*'Outdoor Crops'!R14*J12/('Outdoor Crops'!W14*'Outdoor Crops'!R14)),"",(1-'Outdoor Crops'!W14)*'Outdoor Crops'!R14*J12/('Outdoor Crops'!W14*'Outdoor Crops'!R14))</f>
        <v/>
      </c>
      <c r="L12" s="464"/>
      <c r="M12" s="462" t="str">
        <f t="shared" ca="1" si="1"/>
        <v/>
      </c>
      <c r="N12" s="462" t="str">
        <f>IF(OR('Outdoor Crops'!R14="",'Outdoor Crops'!W14="",'Outdoor Crops'!X14=""),"",'Outdoor Crops'!R14*'Outdoor Crops'!W14*'Outdoor Crops'!X14)</f>
        <v/>
      </c>
      <c r="O12" s="462" t="str">
        <f ca="1">IF(OR('Outdoor Crops'!R14="",'Outdoor Crops'!W14="",'Outdoor Profit|Loss Per Crop'!M12=""),"",'Outdoor Crops'!R14*'Outdoor Crops'!W14*'Outdoor Profit|Loss Per Crop'!M12)</f>
        <v/>
      </c>
      <c r="P12" s="462" t="str">
        <f t="shared" ca="1" si="2"/>
        <v/>
      </c>
      <c r="Q12" s="464"/>
      <c r="R12" s="462" t="str">
        <f ca="1">IF(OR(P12="",'Outdoor Crops'!R14="",'Outdoor Crops'!W14=""),"",P12/('Outdoor Crops'!R14*'Outdoor Crops'!W14))</f>
        <v/>
      </c>
      <c r="S12" s="462" t="str">
        <f t="shared" ca="1" si="3"/>
        <v/>
      </c>
    </row>
    <row r="13" spans="1:19" x14ac:dyDescent="0.3">
      <c r="A13" s="184"/>
      <c r="B13" s="219" t="str">
        <f ca="1">IF(CELL("type",'Outdoor Crops'!B15)="b","",'Outdoor Crops'!B15 &amp; " (" &amp; 'Outdoor Crops'!C15 &amp; ")")</f>
        <v/>
      </c>
      <c r="C13" s="462" t="str">
        <f ca="1">IF(CELL("Type",'Outdoor Crops'!B15)="b","",SUM('Outdoor Crops'!F15:I15)+SUM('Outdoor Crops'!L15:Q15))</f>
        <v/>
      </c>
      <c r="D13" s="462" t="str">
        <f>IF('Outdoor Crops'!R15=0,"",C13/'Outdoor Crops'!R15)</f>
        <v/>
      </c>
      <c r="E13" s="463" t="str">
        <f ca="1">IF(B13="","",'Outdoor Crops'!AH15)</f>
        <v/>
      </c>
      <c r="F13" s="463" t="str">
        <f ca="1">IF(B13="","",'Outdoor Crops'!AG15)</f>
        <v/>
      </c>
      <c r="G13" s="464"/>
      <c r="H13" s="462" t="str">
        <f ca="1">IF(CELL("Type",'Outdoor Crops'!B15)="b","",'Results-Outdoor Overhead'!$G$51)</f>
        <v/>
      </c>
      <c r="I13" s="462" t="str">
        <f ca="1">IF(CELL("Type",'Outdoor Crops'!B15)="b","",'Outdoor Crops'!U15*'Outdoor Crops'!V15*'Outdoor Profit|Loss Per Crop'!H13)</f>
        <v/>
      </c>
      <c r="J13" s="462" t="str">
        <f t="shared" ca="1" si="0"/>
        <v/>
      </c>
      <c r="K13" s="462" t="str">
        <f ca="1">IF(ISERR((1-'Outdoor Crops'!W15)*'Outdoor Crops'!R15*J13/('Outdoor Crops'!W15*'Outdoor Crops'!R15)),"",(1-'Outdoor Crops'!W15)*'Outdoor Crops'!R15*J13/('Outdoor Crops'!W15*'Outdoor Crops'!R15))</f>
        <v/>
      </c>
      <c r="L13" s="464"/>
      <c r="M13" s="462" t="str">
        <f t="shared" ca="1" si="1"/>
        <v/>
      </c>
      <c r="N13" s="462" t="str">
        <f>IF(OR('Outdoor Crops'!R15="",'Outdoor Crops'!W15="",'Outdoor Crops'!X15=""),"",'Outdoor Crops'!R15*'Outdoor Crops'!W15*'Outdoor Crops'!X15)</f>
        <v/>
      </c>
      <c r="O13" s="462" t="str">
        <f ca="1">IF(OR('Outdoor Crops'!R15="",'Outdoor Crops'!W15="",'Outdoor Profit|Loss Per Crop'!M13=""),"",'Outdoor Crops'!R15*'Outdoor Crops'!W15*'Outdoor Profit|Loss Per Crop'!M13)</f>
        <v/>
      </c>
      <c r="P13" s="462" t="str">
        <f t="shared" ca="1" si="2"/>
        <v/>
      </c>
      <c r="Q13" s="464"/>
      <c r="R13" s="462" t="str">
        <f ca="1">IF(OR(P13="",'Outdoor Crops'!R15="",'Outdoor Crops'!W15=""),"",P13/('Outdoor Crops'!R15*'Outdoor Crops'!W15))</f>
        <v/>
      </c>
      <c r="S13" s="462" t="str">
        <f t="shared" ca="1" si="3"/>
        <v/>
      </c>
    </row>
    <row r="14" spans="1:19" x14ac:dyDescent="0.3">
      <c r="A14" s="184"/>
      <c r="B14" s="219" t="str">
        <f ca="1">IF(CELL("type",'Outdoor Crops'!B16)="b","",'Outdoor Crops'!B16 &amp; " (" &amp; 'Outdoor Crops'!C16 &amp; ")")</f>
        <v/>
      </c>
      <c r="C14" s="462" t="str">
        <f ca="1">IF(CELL("Type",'Outdoor Crops'!B16)="b","",SUM('Outdoor Crops'!F16:I16)+SUM('Outdoor Crops'!L16:Q16))</f>
        <v/>
      </c>
      <c r="D14" s="462" t="str">
        <f>IF('Outdoor Crops'!R16=0,"",C14/'Outdoor Crops'!R16)</f>
        <v/>
      </c>
      <c r="E14" s="463" t="str">
        <f ca="1">IF(B14="","",'Outdoor Crops'!AH16)</f>
        <v/>
      </c>
      <c r="F14" s="463" t="str">
        <f ca="1">IF(B14="","",'Outdoor Crops'!AG16)</f>
        <v/>
      </c>
      <c r="G14" s="464"/>
      <c r="H14" s="462" t="str">
        <f ca="1">IF(CELL("Type",'Outdoor Crops'!B16)="b","",'Results-Outdoor Overhead'!$G$51)</f>
        <v/>
      </c>
      <c r="I14" s="462" t="str">
        <f ca="1">IF(CELL("Type",'Outdoor Crops'!B16)="b","",'Outdoor Crops'!U16*'Outdoor Crops'!V16*'Outdoor Profit|Loss Per Crop'!H14)</f>
        <v/>
      </c>
      <c r="J14" s="462" t="str">
        <f t="shared" ca="1" si="0"/>
        <v/>
      </c>
      <c r="K14" s="462" t="str">
        <f ca="1">IF(ISERR((1-'Outdoor Crops'!W16)*'Outdoor Crops'!R16*J14/('Outdoor Crops'!W16*'Outdoor Crops'!R16)),"",(1-'Outdoor Crops'!W16)*'Outdoor Crops'!R16*J14/('Outdoor Crops'!W16*'Outdoor Crops'!R16))</f>
        <v/>
      </c>
      <c r="L14" s="464"/>
      <c r="M14" s="462" t="str">
        <f t="shared" ca="1" si="1"/>
        <v/>
      </c>
      <c r="N14" s="462" t="str">
        <f>IF(OR('Outdoor Crops'!R16="",'Outdoor Crops'!W16="",'Outdoor Crops'!X16=""),"",'Outdoor Crops'!R16*'Outdoor Crops'!W16*'Outdoor Crops'!X16)</f>
        <v/>
      </c>
      <c r="O14" s="462" t="str">
        <f ca="1">IF(OR('Outdoor Crops'!R16="",'Outdoor Crops'!W16="",'Outdoor Profit|Loss Per Crop'!M14=""),"",'Outdoor Crops'!R16*'Outdoor Crops'!W16*'Outdoor Profit|Loss Per Crop'!M14)</f>
        <v/>
      </c>
      <c r="P14" s="462" t="str">
        <f t="shared" ca="1" si="2"/>
        <v/>
      </c>
      <c r="Q14" s="464"/>
      <c r="R14" s="462" t="str">
        <f ca="1">IF(OR(P14="",'Outdoor Crops'!R16="",'Outdoor Crops'!W16=""),"",P14/('Outdoor Crops'!R16*'Outdoor Crops'!W16))</f>
        <v/>
      </c>
      <c r="S14" s="462" t="str">
        <f t="shared" ca="1" si="3"/>
        <v/>
      </c>
    </row>
    <row r="15" spans="1:19" x14ac:dyDescent="0.3">
      <c r="A15" s="184"/>
      <c r="B15" s="219" t="str">
        <f ca="1">IF(CELL("type",'Outdoor Crops'!B17)="b","",'Outdoor Crops'!B17 &amp; " (" &amp; 'Outdoor Crops'!C17 &amp; ")")</f>
        <v/>
      </c>
      <c r="C15" s="462" t="str">
        <f ca="1">IF(CELL("Type",'Outdoor Crops'!B17)="b","",SUM('Outdoor Crops'!F17:I17)+SUM('Outdoor Crops'!L17:Q17))</f>
        <v/>
      </c>
      <c r="D15" s="462" t="str">
        <f>IF('Outdoor Crops'!R17=0,"",C15/'Outdoor Crops'!R17)</f>
        <v/>
      </c>
      <c r="E15" s="463" t="str">
        <f ca="1">IF(B15="","",'Outdoor Crops'!AH17)</f>
        <v/>
      </c>
      <c r="F15" s="463" t="str">
        <f ca="1">IF(B15="","",'Outdoor Crops'!AG17)</f>
        <v/>
      </c>
      <c r="G15" s="464"/>
      <c r="H15" s="462" t="str">
        <f ca="1">IF(CELL("Type",'Outdoor Crops'!B17)="b","",'Results-Outdoor Overhead'!$G$51)</f>
        <v/>
      </c>
      <c r="I15" s="462" t="str">
        <f ca="1">IF(CELL("Type",'Outdoor Crops'!B17)="b","",'Outdoor Crops'!U17*'Outdoor Crops'!V17*'Outdoor Profit|Loss Per Crop'!H15)</f>
        <v/>
      </c>
      <c r="J15" s="462" t="str">
        <f t="shared" ca="1" si="0"/>
        <v/>
      </c>
      <c r="K15" s="462" t="str">
        <f ca="1">IF(ISERR((1-'Outdoor Crops'!W17)*'Outdoor Crops'!R17*J15/('Outdoor Crops'!W17*'Outdoor Crops'!R17)),"",(1-'Outdoor Crops'!W17)*'Outdoor Crops'!R17*J15/('Outdoor Crops'!W17*'Outdoor Crops'!R17))</f>
        <v/>
      </c>
      <c r="L15" s="464"/>
      <c r="M15" s="462" t="str">
        <f t="shared" ca="1" si="1"/>
        <v/>
      </c>
      <c r="N15" s="462" t="str">
        <f>IF(OR('Outdoor Crops'!R17="",'Outdoor Crops'!W17="",'Outdoor Crops'!X17=""),"",'Outdoor Crops'!R17*'Outdoor Crops'!W17*'Outdoor Crops'!X17)</f>
        <v/>
      </c>
      <c r="O15" s="462" t="str">
        <f ca="1">IF(OR('Outdoor Crops'!R17="",'Outdoor Crops'!W17="",'Outdoor Profit|Loss Per Crop'!M15=""),"",'Outdoor Crops'!R17*'Outdoor Crops'!W17*'Outdoor Profit|Loss Per Crop'!M15)</f>
        <v/>
      </c>
      <c r="P15" s="462" t="str">
        <f t="shared" ca="1" si="2"/>
        <v/>
      </c>
      <c r="Q15" s="464"/>
      <c r="R15" s="462" t="str">
        <f ca="1">IF(OR(P15="",'Outdoor Crops'!R17="",'Outdoor Crops'!W17=""),"",P15/('Outdoor Crops'!R17*'Outdoor Crops'!W17))</f>
        <v/>
      </c>
      <c r="S15" s="462" t="str">
        <f t="shared" ca="1" si="3"/>
        <v/>
      </c>
    </row>
    <row r="16" spans="1:19" x14ac:dyDescent="0.3">
      <c r="A16" s="184"/>
      <c r="B16" s="219" t="str">
        <f ca="1">IF(CELL("type",'Outdoor Crops'!B18)="b","",'Outdoor Crops'!B18 &amp; " (" &amp; 'Outdoor Crops'!C18 &amp; ")")</f>
        <v/>
      </c>
      <c r="C16" s="462" t="str">
        <f ca="1">IF(CELL("Type",'Outdoor Crops'!B18)="b","",SUM('Outdoor Crops'!F18:I18)+SUM('Outdoor Crops'!L18:Q18))</f>
        <v/>
      </c>
      <c r="D16" s="462" t="str">
        <f>IF('Outdoor Crops'!R18=0,"",C16/'Outdoor Crops'!R18)</f>
        <v/>
      </c>
      <c r="E16" s="463" t="str">
        <f ca="1">IF(B16="","",'Outdoor Crops'!AH18)</f>
        <v/>
      </c>
      <c r="F16" s="463" t="str">
        <f ca="1">IF(B16="","",'Outdoor Crops'!AG18)</f>
        <v/>
      </c>
      <c r="G16" s="464"/>
      <c r="H16" s="462" t="str">
        <f ca="1">IF(CELL("Type",'Outdoor Crops'!B18)="b","",'Results-Outdoor Overhead'!$G$51)</f>
        <v/>
      </c>
      <c r="I16" s="462" t="str">
        <f ca="1">IF(CELL("Type",'Outdoor Crops'!B18)="b","",'Outdoor Crops'!U18*'Outdoor Crops'!V18*'Outdoor Profit|Loss Per Crop'!H16)</f>
        <v/>
      </c>
      <c r="J16" s="462" t="str">
        <f t="shared" ca="1" si="0"/>
        <v/>
      </c>
      <c r="K16" s="462" t="str">
        <f ca="1">IF(ISERR((1-'Outdoor Crops'!W18)*'Outdoor Crops'!R18*J16/('Outdoor Crops'!W18*'Outdoor Crops'!R18)),"",(1-'Outdoor Crops'!W18)*'Outdoor Crops'!R18*J16/('Outdoor Crops'!W18*'Outdoor Crops'!R18))</f>
        <v/>
      </c>
      <c r="L16" s="464"/>
      <c r="M16" s="462" t="str">
        <f t="shared" ca="1" si="1"/>
        <v/>
      </c>
      <c r="N16" s="462" t="str">
        <f>IF(OR('Outdoor Crops'!R18="",'Outdoor Crops'!W18="",'Outdoor Crops'!X18=""),"",'Outdoor Crops'!R18*'Outdoor Crops'!W18*'Outdoor Crops'!X18)</f>
        <v/>
      </c>
      <c r="O16" s="462" t="str">
        <f ca="1">IF(OR('Outdoor Crops'!R18="",'Outdoor Crops'!W18="",'Outdoor Profit|Loss Per Crop'!M16=""),"",'Outdoor Crops'!R18*'Outdoor Crops'!W18*'Outdoor Profit|Loss Per Crop'!M16)</f>
        <v/>
      </c>
      <c r="P16" s="462" t="str">
        <f t="shared" ca="1" si="2"/>
        <v/>
      </c>
      <c r="Q16" s="464"/>
      <c r="R16" s="462" t="str">
        <f ca="1">IF(OR(P16="",'Outdoor Crops'!R18="",'Outdoor Crops'!W18=""),"",P16/('Outdoor Crops'!R18*'Outdoor Crops'!W18))</f>
        <v/>
      </c>
      <c r="S16" s="462" t="str">
        <f t="shared" ca="1" si="3"/>
        <v/>
      </c>
    </row>
    <row r="17" spans="1:19" x14ac:dyDescent="0.3">
      <c r="A17" s="184"/>
      <c r="B17" s="219" t="str">
        <f ca="1">IF(CELL("type",'Outdoor Crops'!B19)="b","",'Outdoor Crops'!B19 &amp; " (" &amp; 'Outdoor Crops'!C19 &amp; ")")</f>
        <v/>
      </c>
      <c r="C17" s="462" t="str">
        <f ca="1">IF(CELL("Type",'Outdoor Crops'!B19)="b","",SUM('Outdoor Crops'!F19:I19)+SUM('Outdoor Crops'!L19:Q19))</f>
        <v/>
      </c>
      <c r="D17" s="462" t="str">
        <f>IF('Outdoor Crops'!R19=0,"",C17/'Outdoor Crops'!R19)</f>
        <v/>
      </c>
      <c r="E17" s="463" t="str">
        <f ca="1">IF(B17="","",'Outdoor Crops'!AH19)</f>
        <v/>
      </c>
      <c r="F17" s="463" t="str">
        <f ca="1">IF(B17="","",'Outdoor Crops'!AG19)</f>
        <v/>
      </c>
      <c r="G17" s="464"/>
      <c r="H17" s="462" t="str">
        <f ca="1">IF(CELL("Type",'Outdoor Crops'!B19)="b","",'Results-Outdoor Overhead'!$G$51)</f>
        <v/>
      </c>
      <c r="I17" s="462" t="str">
        <f ca="1">IF(CELL("Type",'Outdoor Crops'!B19)="b","",'Outdoor Crops'!U19*'Outdoor Crops'!V19*'Outdoor Profit|Loss Per Crop'!H17)</f>
        <v/>
      </c>
      <c r="J17" s="462" t="str">
        <f t="shared" ca="1" si="0"/>
        <v/>
      </c>
      <c r="K17" s="462" t="str">
        <f ca="1">IF(ISERR((1-'Outdoor Crops'!W19)*'Outdoor Crops'!R19*J17/('Outdoor Crops'!W19*'Outdoor Crops'!R19)),"",(1-'Outdoor Crops'!W19)*'Outdoor Crops'!R19*J17/('Outdoor Crops'!W19*'Outdoor Crops'!R19))</f>
        <v/>
      </c>
      <c r="L17" s="464"/>
      <c r="M17" s="462" t="str">
        <f t="shared" ca="1" si="1"/>
        <v/>
      </c>
      <c r="N17" s="462" t="str">
        <f>IF(OR('Outdoor Crops'!R19="",'Outdoor Crops'!W19="",'Outdoor Crops'!X19=""),"",'Outdoor Crops'!R19*'Outdoor Crops'!W19*'Outdoor Crops'!X19)</f>
        <v/>
      </c>
      <c r="O17" s="462" t="str">
        <f ca="1">IF(OR('Outdoor Crops'!R19="",'Outdoor Crops'!W19="",'Outdoor Profit|Loss Per Crop'!M17=""),"",'Outdoor Crops'!R19*'Outdoor Crops'!W19*'Outdoor Profit|Loss Per Crop'!M17)</f>
        <v/>
      </c>
      <c r="P17" s="462" t="str">
        <f t="shared" ca="1" si="2"/>
        <v/>
      </c>
      <c r="Q17" s="464"/>
      <c r="R17" s="462" t="str">
        <f ca="1">IF(OR(P17="",'Outdoor Crops'!R19="",'Outdoor Crops'!W19=""),"",P17/('Outdoor Crops'!R19*'Outdoor Crops'!W19))</f>
        <v/>
      </c>
      <c r="S17" s="462" t="str">
        <f t="shared" ca="1" si="3"/>
        <v/>
      </c>
    </row>
    <row r="18" spans="1:19" x14ac:dyDescent="0.3">
      <c r="A18" s="184"/>
      <c r="B18" s="219" t="str">
        <f ca="1">IF(CELL("type",'Outdoor Crops'!B20)="b","",'Outdoor Crops'!B20 &amp; " (" &amp; 'Outdoor Crops'!C20 &amp; ")")</f>
        <v/>
      </c>
      <c r="C18" s="462" t="str">
        <f ca="1">IF(CELL("Type",'Outdoor Crops'!B20)="b","",SUM('Outdoor Crops'!F20:I20)+SUM('Outdoor Crops'!L20:Q20))</f>
        <v/>
      </c>
      <c r="D18" s="462" t="str">
        <f>IF('Outdoor Crops'!R20=0,"",C18/'Outdoor Crops'!R20)</f>
        <v/>
      </c>
      <c r="E18" s="463" t="str">
        <f ca="1">IF(B18="","",'Outdoor Crops'!AH20)</f>
        <v/>
      </c>
      <c r="F18" s="463" t="str">
        <f ca="1">IF(B18="","",'Outdoor Crops'!AG20)</f>
        <v/>
      </c>
      <c r="G18" s="464"/>
      <c r="H18" s="462" t="str">
        <f ca="1">IF(CELL("Type",'Outdoor Crops'!B20)="b","",'Results-Outdoor Overhead'!$G$51)</f>
        <v/>
      </c>
      <c r="I18" s="462" t="str">
        <f ca="1">IF(CELL("Type",'Outdoor Crops'!B20)="b","",'Outdoor Crops'!U20*'Outdoor Crops'!V20*'Outdoor Profit|Loss Per Crop'!H18)</f>
        <v/>
      </c>
      <c r="J18" s="462" t="str">
        <f t="shared" ca="1" si="0"/>
        <v/>
      </c>
      <c r="K18" s="462" t="str">
        <f ca="1">IF(ISERR((1-'Outdoor Crops'!W20)*'Outdoor Crops'!R20*J18/('Outdoor Crops'!W20*'Outdoor Crops'!R20)),"",(1-'Outdoor Crops'!W20)*'Outdoor Crops'!R20*J18/('Outdoor Crops'!W20*'Outdoor Crops'!R20))</f>
        <v/>
      </c>
      <c r="L18" s="464"/>
      <c r="M18" s="462" t="str">
        <f t="shared" ca="1" si="1"/>
        <v/>
      </c>
      <c r="N18" s="462" t="str">
        <f>IF(OR('Outdoor Crops'!R20="",'Outdoor Crops'!W20="",'Outdoor Crops'!X20=""),"",'Outdoor Crops'!R20*'Outdoor Crops'!W20*'Outdoor Crops'!X20)</f>
        <v/>
      </c>
      <c r="O18" s="462" t="str">
        <f ca="1">IF(OR('Outdoor Crops'!R20="",'Outdoor Crops'!W20="",'Outdoor Profit|Loss Per Crop'!M18=""),"",'Outdoor Crops'!R20*'Outdoor Crops'!W20*'Outdoor Profit|Loss Per Crop'!M18)</f>
        <v/>
      </c>
      <c r="P18" s="462" t="str">
        <f t="shared" ca="1" si="2"/>
        <v/>
      </c>
      <c r="Q18" s="464"/>
      <c r="R18" s="462" t="str">
        <f ca="1">IF(OR(P18="",'Outdoor Crops'!R20="",'Outdoor Crops'!W20=""),"",P18/('Outdoor Crops'!R20*'Outdoor Crops'!W20))</f>
        <v/>
      </c>
      <c r="S18" s="462" t="str">
        <f t="shared" ca="1" si="3"/>
        <v/>
      </c>
    </row>
    <row r="19" spans="1:19" x14ac:dyDescent="0.3">
      <c r="A19" s="184"/>
      <c r="B19" s="219" t="str">
        <f ca="1">IF(CELL("type",'Outdoor Crops'!B21)="b","",'Outdoor Crops'!B21 &amp; " (" &amp; 'Outdoor Crops'!C21 &amp; ")")</f>
        <v/>
      </c>
      <c r="C19" s="462" t="str">
        <f ca="1">IF(CELL("Type",'Outdoor Crops'!B21)="b","",SUM('Outdoor Crops'!F21:I21)+SUM('Outdoor Crops'!L21:Q21))</f>
        <v/>
      </c>
      <c r="D19" s="462" t="str">
        <f>IF('Outdoor Crops'!R21=0,"",C19/'Outdoor Crops'!R21)</f>
        <v/>
      </c>
      <c r="E19" s="463" t="str">
        <f ca="1">IF(B19="","",'Outdoor Crops'!AH21)</f>
        <v/>
      </c>
      <c r="F19" s="463" t="str">
        <f ca="1">IF(B19="","",'Outdoor Crops'!AG21)</f>
        <v/>
      </c>
      <c r="G19" s="464"/>
      <c r="H19" s="462" t="str">
        <f ca="1">IF(CELL("Type",'Outdoor Crops'!B21)="b","",'Results-Outdoor Overhead'!$G$51)</f>
        <v/>
      </c>
      <c r="I19" s="462" t="str">
        <f ca="1">IF(CELL("Type",'Outdoor Crops'!B21)="b","",'Outdoor Crops'!U21*'Outdoor Crops'!V21*'Outdoor Profit|Loss Per Crop'!H19)</f>
        <v/>
      </c>
      <c r="J19" s="462" t="str">
        <f t="shared" ca="1" si="0"/>
        <v/>
      </c>
      <c r="K19" s="462" t="str">
        <f ca="1">IF(ISERR((1-'Outdoor Crops'!W21)*'Outdoor Crops'!R21*J19/('Outdoor Crops'!W21*'Outdoor Crops'!R21)),"",(1-'Outdoor Crops'!W21)*'Outdoor Crops'!R21*J19/('Outdoor Crops'!W21*'Outdoor Crops'!R21))</f>
        <v/>
      </c>
      <c r="L19" s="464"/>
      <c r="M19" s="462" t="str">
        <f t="shared" ca="1" si="1"/>
        <v/>
      </c>
      <c r="N19" s="462" t="str">
        <f>IF(OR('Outdoor Crops'!R21="",'Outdoor Crops'!W21="",'Outdoor Crops'!X21=""),"",'Outdoor Crops'!R21*'Outdoor Crops'!W21*'Outdoor Crops'!X21)</f>
        <v/>
      </c>
      <c r="O19" s="462" t="str">
        <f ca="1">IF(OR('Outdoor Crops'!R21="",'Outdoor Crops'!W21="",'Outdoor Profit|Loss Per Crop'!M19=""),"",'Outdoor Crops'!R21*'Outdoor Crops'!W21*'Outdoor Profit|Loss Per Crop'!M19)</f>
        <v/>
      </c>
      <c r="P19" s="462" t="str">
        <f t="shared" ca="1" si="2"/>
        <v/>
      </c>
      <c r="Q19" s="464"/>
      <c r="R19" s="462" t="str">
        <f ca="1">IF(OR(P19="",'Outdoor Crops'!R21="",'Outdoor Crops'!W21=""),"",P19/('Outdoor Crops'!R21*'Outdoor Crops'!W21))</f>
        <v/>
      </c>
      <c r="S19" s="462" t="str">
        <f t="shared" ca="1" si="3"/>
        <v/>
      </c>
    </row>
    <row r="20" spans="1:19" x14ac:dyDescent="0.3">
      <c r="A20" s="184"/>
      <c r="B20" s="219" t="str">
        <f ca="1">IF(CELL("type",'Outdoor Crops'!B22)="b","",'Outdoor Crops'!B22 &amp; " (" &amp; 'Outdoor Crops'!C22 &amp; ")")</f>
        <v/>
      </c>
      <c r="C20" s="462" t="str">
        <f ca="1">IF(CELL("Type",'Outdoor Crops'!B22)="b","",SUM('Outdoor Crops'!F22:I22)+SUM('Outdoor Crops'!L22:Q22))</f>
        <v/>
      </c>
      <c r="D20" s="462" t="str">
        <f>IF('Outdoor Crops'!R22=0,"",C20/'Outdoor Crops'!R22)</f>
        <v/>
      </c>
      <c r="E20" s="463" t="str">
        <f ca="1">IF(B20="","",'Outdoor Crops'!AH22)</f>
        <v/>
      </c>
      <c r="F20" s="463" t="str">
        <f ca="1">IF(B20="","",'Outdoor Crops'!AG22)</f>
        <v/>
      </c>
      <c r="G20" s="464"/>
      <c r="H20" s="462" t="str">
        <f ca="1">IF(CELL("Type",'Outdoor Crops'!B22)="b","",'Results-Outdoor Overhead'!$G$51)</f>
        <v/>
      </c>
      <c r="I20" s="462" t="str">
        <f ca="1">IF(CELL("Type",'Outdoor Crops'!B22)="b","",'Outdoor Crops'!U22*'Outdoor Crops'!V22*'Outdoor Profit|Loss Per Crop'!H20)</f>
        <v/>
      </c>
      <c r="J20" s="462" t="str">
        <f t="shared" ca="1" si="0"/>
        <v/>
      </c>
      <c r="K20" s="462" t="str">
        <f ca="1">IF(ISERR((1-'Outdoor Crops'!W22)*'Outdoor Crops'!R22*J20/('Outdoor Crops'!W22*'Outdoor Crops'!R22)),"",(1-'Outdoor Crops'!W22)*'Outdoor Crops'!R22*J20/('Outdoor Crops'!W22*'Outdoor Crops'!R22))</f>
        <v/>
      </c>
      <c r="L20" s="464"/>
      <c r="M20" s="462" t="str">
        <f t="shared" ca="1" si="1"/>
        <v/>
      </c>
      <c r="N20" s="462" t="str">
        <f>IF(OR('Outdoor Crops'!R22="",'Outdoor Crops'!W22="",'Outdoor Crops'!X22=""),"",'Outdoor Crops'!R22*'Outdoor Crops'!W22*'Outdoor Crops'!X22)</f>
        <v/>
      </c>
      <c r="O20" s="462" t="str">
        <f ca="1">IF(OR('Outdoor Crops'!R22="",'Outdoor Crops'!W22="",'Outdoor Profit|Loss Per Crop'!M20=""),"",'Outdoor Crops'!R22*'Outdoor Crops'!W22*'Outdoor Profit|Loss Per Crop'!M20)</f>
        <v/>
      </c>
      <c r="P20" s="462" t="str">
        <f t="shared" ca="1" si="2"/>
        <v/>
      </c>
      <c r="Q20" s="464"/>
      <c r="R20" s="462" t="str">
        <f ca="1">IF(OR(P20="",'Outdoor Crops'!R22="",'Outdoor Crops'!W22=""),"",P20/('Outdoor Crops'!R22*'Outdoor Crops'!W22))</f>
        <v/>
      </c>
      <c r="S20" s="462" t="str">
        <f t="shared" ca="1" si="3"/>
        <v/>
      </c>
    </row>
    <row r="21" spans="1:19" x14ac:dyDescent="0.3">
      <c r="A21" s="184"/>
      <c r="B21" s="219" t="str">
        <f ca="1">IF(CELL("type",'Outdoor Crops'!B23)="b","",'Outdoor Crops'!B23 &amp; " (" &amp; 'Outdoor Crops'!C23 &amp; ")")</f>
        <v/>
      </c>
      <c r="C21" s="462" t="str">
        <f ca="1">IF(CELL("Type",'Outdoor Crops'!B23)="b","",SUM('Outdoor Crops'!F23:I23)+SUM('Outdoor Crops'!L23:Q23))</f>
        <v/>
      </c>
      <c r="D21" s="462" t="str">
        <f>IF('Outdoor Crops'!R23=0,"",C21/'Outdoor Crops'!R23)</f>
        <v/>
      </c>
      <c r="E21" s="463" t="str">
        <f ca="1">IF(B21="","",'Outdoor Crops'!AH23)</f>
        <v/>
      </c>
      <c r="F21" s="463" t="str">
        <f ca="1">IF(B21="","",'Outdoor Crops'!AG23)</f>
        <v/>
      </c>
      <c r="G21" s="464"/>
      <c r="H21" s="462" t="str">
        <f ca="1">IF(CELL("Type",'Outdoor Crops'!B23)="b","",'Results-Outdoor Overhead'!$G$51)</f>
        <v/>
      </c>
      <c r="I21" s="462" t="str">
        <f ca="1">IF(CELL("Type",'Outdoor Crops'!B23)="b","",'Outdoor Crops'!U23*'Outdoor Crops'!V23*'Outdoor Profit|Loss Per Crop'!H21)</f>
        <v/>
      </c>
      <c r="J21" s="462" t="str">
        <f t="shared" ca="1" si="0"/>
        <v/>
      </c>
      <c r="K21" s="462" t="str">
        <f ca="1">IF(ISERR((1-'Outdoor Crops'!W23)*'Outdoor Crops'!R23*J21/('Outdoor Crops'!W23*'Outdoor Crops'!R23)),"",(1-'Outdoor Crops'!W23)*'Outdoor Crops'!R23*J21/('Outdoor Crops'!W23*'Outdoor Crops'!R23))</f>
        <v/>
      </c>
      <c r="L21" s="464"/>
      <c r="M21" s="462" t="str">
        <f t="shared" ca="1" si="1"/>
        <v/>
      </c>
      <c r="N21" s="462" t="str">
        <f>IF(OR('Outdoor Crops'!R23="",'Outdoor Crops'!W23="",'Outdoor Crops'!X23=""),"",'Outdoor Crops'!R23*'Outdoor Crops'!W23*'Outdoor Crops'!X23)</f>
        <v/>
      </c>
      <c r="O21" s="462" t="str">
        <f ca="1">IF(OR('Outdoor Crops'!R23="",'Outdoor Crops'!W23="",'Outdoor Profit|Loss Per Crop'!M21=""),"",'Outdoor Crops'!R23*'Outdoor Crops'!W23*'Outdoor Profit|Loss Per Crop'!M21)</f>
        <v/>
      </c>
      <c r="P21" s="462" t="str">
        <f t="shared" ca="1" si="2"/>
        <v/>
      </c>
      <c r="Q21" s="464"/>
      <c r="R21" s="462" t="str">
        <f ca="1">IF(OR(P21="",'Outdoor Crops'!R23="",'Outdoor Crops'!W23=""),"",P21/('Outdoor Crops'!R23*'Outdoor Crops'!W23))</f>
        <v/>
      </c>
      <c r="S21" s="462" t="str">
        <f t="shared" ca="1" si="3"/>
        <v/>
      </c>
    </row>
    <row r="22" spans="1:19" x14ac:dyDescent="0.3">
      <c r="A22" s="184"/>
      <c r="B22" s="219" t="str">
        <f ca="1">IF(CELL("type",'Outdoor Crops'!B24)="b","",'Outdoor Crops'!B24 &amp; " (" &amp; 'Outdoor Crops'!C24 &amp; ")")</f>
        <v/>
      </c>
      <c r="C22" s="462" t="str">
        <f ca="1">IF(CELL("Type",'Outdoor Crops'!B24)="b","",SUM('Outdoor Crops'!F24:I24)+SUM('Outdoor Crops'!L24:Q24))</f>
        <v/>
      </c>
      <c r="D22" s="462" t="str">
        <f>IF('Outdoor Crops'!R24=0,"",C22/'Outdoor Crops'!R24)</f>
        <v/>
      </c>
      <c r="E22" s="463" t="str">
        <f ca="1">IF(B22="","",'Outdoor Crops'!AH24)</f>
        <v/>
      </c>
      <c r="F22" s="463" t="str">
        <f ca="1">IF(B22="","",'Outdoor Crops'!AG24)</f>
        <v/>
      </c>
      <c r="G22" s="464"/>
      <c r="H22" s="462" t="str">
        <f ca="1">IF(CELL("Type",'Outdoor Crops'!B24)="b","",'Results-Outdoor Overhead'!$G$51)</f>
        <v/>
      </c>
      <c r="I22" s="462" t="str">
        <f ca="1">IF(CELL("Type",'Outdoor Crops'!B24)="b","",'Outdoor Crops'!U24*'Outdoor Crops'!V24*'Outdoor Profit|Loss Per Crop'!H22)</f>
        <v/>
      </c>
      <c r="J22" s="462" t="str">
        <f t="shared" ca="1" si="0"/>
        <v/>
      </c>
      <c r="K22" s="462" t="str">
        <f ca="1">IF(ISERR((1-'Outdoor Crops'!W24)*'Outdoor Crops'!R24*J22/('Outdoor Crops'!W24*'Outdoor Crops'!R24)),"",(1-'Outdoor Crops'!W24)*'Outdoor Crops'!R24*J22/('Outdoor Crops'!W24*'Outdoor Crops'!R24))</f>
        <v/>
      </c>
      <c r="L22" s="464"/>
      <c r="M22" s="462" t="str">
        <f t="shared" ca="1" si="1"/>
        <v/>
      </c>
      <c r="N22" s="462" t="str">
        <f>IF(OR('Outdoor Crops'!R24="",'Outdoor Crops'!W24="",'Outdoor Crops'!X24=""),"",'Outdoor Crops'!R24*'Outdoor Crops'!W24*'Outdoor Crops'!X24)</f>
        <v/>
      </c>
      <c r="O22" s="462" t="str">
        <f ca="1">IF(OR('Outdoor Crops'!R24="",'Outdoor Crops'!W24="",'Outdoor Profit|Loss Per Crop'!M22=""),"",'Outdoor Crops'!R24*'Outdoor Crops'!W24*'Outdoor Profit|Loss Per Crop'!M22)</f>
        <v/>
      </c>
      <c r="P22" s="462" t="str">
        <f t="shared" ca="1" si="2"/>
        <v/>
      </c>
      <c r="Q22" s="464"/>
      <c r="R22" s="462" t="str">
        <f ca="1">IF(OR(P22="",'Outdoor Crops'!R24="",'Outdoor Crops'!W24=""),"",P22/('Outdoor Crops'!R24*'Outdoor Crops'!W24))</f>
        <v/>
      </c>
      <c r="S22" s="462" t="str">
        <f t="shared" ca="1" si="3"/>
        <v/>
      </c>
    </row>
    <row r="23" spans="1:19" x14ac:dyDescent="0.3">
      <c r="A23" s="184"/>
      <c r="B23" s="219" t="str">
        <f ca="1">IF(CELL("type",'Outdoor Crops'!B25)="b","",'Outdoor Crops'!B25 &amp; " (" &amp; 'Outdoor Crops'!C25 &amp; ")")</f>
        <v/>
      </c>
      <c r="C23" s="462" t="str">
        <f ca="1">IF(CELL("Type",'Outdoor Crops'!B25)="b","",SUM('Outdoor Crops'!F25:I25)+SUM('Outdoor Crops'!L25:Q25))</f>
        <v/>
      </c>
      <c r="D23" s="462" t="str">
        <f>IF('Outdoor Crops'!R25=0,"",C23/'Outdoor Crops'!R25)</f>
        <v/>
      </c>
      <c r="E23" s="463" t="str">
        <f ca="1">IF(B23="","",'Outdoor Crops'!AH25)</f>
        <v/>
      </c>
      <c r="F23" s="463" t="str">
        <f ca="1">IF(B23="","",'Outdoor Crops'!AG25)</f>
        <v/>
      </c>
      <c r="G23" s="464"/>
      <c r="H23" s="462" t="str">
        <f ca="1">IF(CELL("Type",'Outdoor Crops'!B25)="b","",'Results-Outdoor Overhead'!$G$51)</f>
        <v/>
      </c>
      <c r="I23" s="462" t="str">
        <f ca="1">IF(CELL("Type",'Outdoor Crops'!B25)="b","",'Outdoor Crops'!U25*'Outdoor Crops'!V25*'Outdoor Profit|Loss Per Crop'!H23)</f>
        <v/>
      </c>
      <c r="J23" s="462" t="str">
        <f t="shared" ca="1" si="0"/>
        <v/>
      </c>
      <c r="K23" s="462" t="str">
        <f ca="1">IF(ISERR((1-'Outdoor Crops'!W25)*'Outdoor Crops'!R25*J23/('Outdoor Crops'!W25*'Outdoor Crops'!R25)),"",(1-'Outdoor Crops'!W25)*'Outdoor Crops'!R25*J23/('Outdoor Crops'!W25*'Outdoor Crops'!R25))</f>
        <v/>
      </c>
      <c r="L23" s="464"/>
      <c r="M23" s="462" t="str">
        <f t="shared" ca="1" si="1"/>
        <v/>
      </c>
      <c r="N23" s="462" t="str">
        <f>IF(OR('Outdoor Crops'!R25="",'Outdoor Crops'!W25="",'Outdoor Crops'!X25=""),"",'Outdoor Crops'!R25*'Outdoor Crops'!W25*'Outdoor Crops'!X25)</f>
        <v/>
      </c>
      <c r="O23" s="462" t="str">
        <f ca="1">IF(OR('Outdoor Crops'!R25="",'Outdoor Crops'!W25="",'Outdoor Profit|Loss Per Crop'!M23=""),"",'Outdoor Crops'!R25*'Outdoor Crops'!W25*'Outdoor Profit|Loss Per Crop'!M23)</f>
        <v/>
      </c>
      <c r="P23" s="462" t="str">
        <f t="shared" ca="1" si="2"/>
        <v/>
      </c>
      <c r="Q23" s="464"/>
      <c r="R23" s="462" t="str">
        <f ca="1">IF(OR(P23="",'Outdoor Crops'!R25="",'Outdoor Crops'!W25=""),"",P23/('Outdoor Crops'!R25*'Outdoor Crops'!W25))</f>
        <v/>
      </c>
      <c r="S23" s="462" t="str">
        <f t="shared" ca="1" si="3"/>
        <v/>
      </c>
    </row>
    <row r="24" spans="1:19" x14ac:dyDescent="0.3">
      <c r="A24" s="184"/>
      <c r="B24" s="219" t="str">
        <f ca="1">IF(CELL("type",'Outdoor Crops'!B26)="b","",'Outdoor Crops'!B26 &amp; " (" &amp; 'Outdoor Crops'!C26 &amp; ")")</f>
        <v/>
      </c>
      <c r="C24" s="462" t="str">
        <f ca="1">IF(CELL("Type",'Outdoor Crops'!B26)="b","",SUM('Outdoor Crops'!F26:I26)+SUM('Outdoor Crops'!L26:Q26))</f>
        <v/>
      </c>
      <c r="D24" s="462" t="str">
        <f>IF('Outdoor Crops'!R26=0,"",C24/'Outdoor Crops'!R26)</f>
        <v/>
      </c>
      <c r="E24" s="463" t="str">
        <f ca="1">IF(B24="","",'Outdoor Crops'!AH26)</f>
        <v/>
      </c>
      <c r="F24" s="463" t="str">
        <f ca="1">IF(B24="","",'Outdoor Crops'!AG26)</f>
        <v/>
      </c>
      <c r="G24" s="464"/>
      <c r="H24" s="462" t="str">
        <f ca="1">IF(CELL("Type",'Outdoor Crops'!B26)="b","",'Results-Outdoor Overhead'!$G$51)</f>
        <v/>
      </c>
      <c r="I24" s="462" t="str">
        <f ca="1">IF(CELL("Type",'Outdoor Crops'!B26)="b","",'Outdoor Crops'!U26*'Outdoor Crops'!V26*'Outdoor Profit|Loss Per Crop'!H24)</f>
        <v/>
      </c>
      <c r="J24" s="462" t="str">
        <f t="shared" ca="1" si="0"/>
        <v/>
      </c>
      <c r="K24" s="462" t="str">
        <f ca="1">IF(ISERR((1-'Outdoor Crops'!W26)*'Outdoor Crops'!R26*J24/('Outdoor Crops'!W26*'Outdoor Crops'!R26)),"",(1-'Outdoor Crops'!W26)*'Outdoor Crops'!R26*J24/('Outdoor Crops'!W26*'Outdoor Crops'!R26))</f>
        <v/>
      </c>
      <c r="L24" s="464"/>
      <c r="M24" s="462" t="str">
        <f t="shared" ca="1" si="1"/>
        <v/>
      </c>
      <c r="N24" s="462" t="str">
        <f>IF(OR('Outdoor Crops'!R26="",'Outdoor Crops'!W26="",'Outdoor Crops'!X26=""),"",'Outdoor Crops'!R26*'Outdoor Crops'!W26*'Outdoor Crops'!X26)</f>
        <v/>
      </c>
      <c r="O24" s="462" t="str">
        <f ca="1">IF(OR('Outdoor Crops'!R26="",'Outdoor Crops'!W26="",'Outdoor Profit|Loss Per Crop'!M24=""),"",'Outdoor Crops'!R26*'Outdoor Crops'!W26*'Outdoor Profit|Loss Per Crop'!M24)</f>
        <v/>
      </c>
      <c r="P24" s="462" t="str">
        <f t="shared" ca="1" si="2"/>
        <v/>
      </c>
      <c r="Q24" s="464"/>
      <c r="R24" s="462" t="str">
        <f ca="1">IF(OR(P24="",'Outdoor Crops'!R26="",'Outdoor Crops'!W26=""),"",P24/('Outdoor Crops'!R26*'Outdoor Crops'!W26))</f>
        <v/>
      </c>
      <c r="S24" s="462" t="str">
        <f t="shared" ca="1" si="3"/>
        <v/>
      </c>
    </row>
    <row r="25" spans="1:19" x14ac:dyDescent="0.3">
      <c r="A25" s="184"/>
      <c r="B25" s="219" t="str">
        <f ca="1">IF(CELL("type",'Outdoor Crops'!B27)="b","",'Outdoor Crops'!B27 &amp; " (" &amp; 'Outdoor Crops'!C27 &amp; ")")</f>
        <v/>
      </c>
      <c r="C25" s="462" t="str">
        <f ca="1">IF(CELL("Type",'Outdoor Crops'!B27)="b","",SUM('Outdoor Crops'!F27:I27)+SUM('Outdoor Crops'!L27:Q27))</f>
        <v/>
      </c>
      <c r="D25" s="462" t="str">
        <f>IF('Outdoor Crops'!R27=0,"",C25/'Outdoor Crops'!R27)</f>
        <v/>
      </c>
      <c r="E25" s="463" t="str">
        <f ca="1">IF(B25="","",'Outdoor Crops'!AH27)</f>
        <v/>
      </c>
      <c r="F25" s="463" t="str">
        <f ca="1">IF(B25="","",'Outdoor Crops'!AG27)</f>
        <v/>
      </c>
      <c r="G25" s="464"/>
      <c r="H25" s="462" t="str">
        <f ca="1">IF(CELL("Type",'Outdoor Crops'!B27)="b","",'Results-Outdoor Overhead'!$G$51)</f>
        <v/>
      </c>
      <c r="I25" s="462" t="str">
        <f ca="1">IF(CELL("Type",'Outdoor Crops'!B27)="b","",'Outdoor Crops'!U27*'Outdoor Crops'!V27*'Outdoor Profit|Loss Per Crop'!H25)</f>
        <v/>
      </c>
      <c r="J25" s="462" t="str">
        <f t="shared" ca="1" si="0"/>
        <v/>
      </c>
      <c r="K25" s="462" t="str">
        <f ca="1">IF(ISERR((1-'Outdoor Crops'!W27)*'Outdoor Crops'!R27*J25/('Outdoor Crops'!W27*'Outdoor Crops'!R27)),"",(1-'Outdoor Crops'!W27)*'Outdoor Crops'!R27*J25/('Outdoor Crops'!W27*'Outdoor Crops'!R27))</f>
        <v/>
      </c>
      <c r="L25" s="464"/>
      <c r="M25" s="462" t="str">
        <f t="shared" ca="1" si="1"/>
        <v/>
      </c>
      <c r="N25" s="462" t="str">
        <f>IF(OR('Outdoor Crops'!R27="",'Outdoor Crops'!W27="",'Outdoor Crops'!X27=""),"",'Outdoor Crops'!R27*'Outdoor Crops'!W27*'Outdoor Crops'!X27)</f>
        <v/>
      </c>
      <c r="O25" s="462" t="str">
        <f ca="1">IF(OR('Outdoor Crops'!R27="",'Outdoor Crops'!W27="",'Outdoor Profit|Loss Per Crop'!M25=""),"",'Outdoor Crops'!R27*'Outdoor Crops'!W27*'Outdoor Profit|Loss Per Crop'!M25)</f>
        <v/>
      </c>
      <c r="P25" s="462" t="str">
        <f t="shared" ca="1" si="2"/>
        <v/>
      </c>
      <c r="Q25" s="464"/>
      <c r="R25" s="462" t="str">
        <f ca="1">IF(OR(P25="",'Outdoor Crops'!R27="",'Outdoor Crops'!W27=""),"",P25/('Outdoor Crops'!R27*'Outdoor Crops'!W27))</f>
        <v/>
      </c>
      <c r="S25" s="462" t="str">
        <f t="shared" ca="1" si="3"/>
        <v/>
      </c>
    </row>
    <row r="26" spans="1:19" x14ac:dyDescent="0.3">
      <c r="A26" s="184"/>
      <c r="B26" s="219" t="str">
        <f ca="1">IF(CELL("type",'Outdoor Crops'!B28)="b","",'Outdoor Crops'!B28 &amp; " (" &amp; 'Outdoor Crops'!C28 &amp; ")")</f>
        <v/>
      </c>
      <c r="C26" s="462" t="str">
        <f ca="1">IF(CELL("Type",'Outdoor Crops'!B28)="b","",SUM('Outdoor Crops'!F28:I28)+SUM('Outdoor Crops'!L28:Q28))</f>
        <v/>
      </c>
      <c r="D26" s="462" t="str">
        <f>IF('Outdoor Crops'!R28=0,"",C26/'Outdoor Crops'!R28)</f>
        <v/>
      </c>
      <c r="E26" s="463" t="str">
        <f ca="1">IF(B26="","",'Outdoor Crops'!AH28)</f>
        <v/>
      </c>
      <c r="F26" s="463" t="str">
        <f ca="1">IF(B26="","",'Outdoor Crops'!AG28)</f>
        <v/>
      </c>
      <c r="G26" s="464"/>
      <c r="H26" s="462" t="str">
        <f ca="1">IF(CELL("Type",'Outdoor Crops'!B28)="b","",'Results-Outdoor Overhead'!$G$51)</f>
        <v/>
      </c>
      <c r="I26" s="462" t="str">
        <f ca="1">IF(CELL("Type",'Outdoor Crops'!B28)="b","",'Outdoor Crops'!U28*'Outdoor Crops'!V28*'Outdoor Profit|Loss Per Crop'!H26)</f>
        <v/>
      </c>
      <c r="J26" s="462" t="str">
        <f t="shared" ca="1" si="0"/>
        <v/>
      </c>
      <c r="K26" s="462" t="str">
        <f ca="1">IF(ISERR((1-'Outdoor Crops'!W28)*'Outdoor Crops'!R28*J26/('Outdoor Crops'!W28*'Outdoor Crops'!R28)),"",(1-'Outdoor Crops'!W28)*'Outdoor Crops'!R28*J26/('Outdoor Crops'!W28*'Outdoor Crops'!R28))</f>
        <v/>
      </c>
      <c r="L26" s="464"/>
      <c r="M26" s="462" t="str">
        <f t="shared" ca="1" si="1"/>
        <v/>
      </c>
      <c r="N26" s="462" t="str">
        <f>IF(OR('Outdoor Crops'!R28="",'Outdoor Crops'!W28="",'Outdoor Crops'!X28=""),"",'Outdoor Crops'!R28*'Outdoor Crops'!W28*'Outdoor Crops'!X28)</f>
        <v/>
      </c>
      <c r="O26" s="462" t="str">
        <f ca="1">IF(OR('Outdoor Crops'!R28="",'Outdoor Crops'!W28="",'Outdoor Profit|Loss Per Crop'!M26=""),"",'Outdoor Crops'!R28*'Outdoor Crops'!W28*'Outdoor Profit|Loss Per Crop'!M26)</f>
        <v/>
      </c>
      <c r="P26" s="462" t="str">
        <f t="shared" ca="1" si="2"/>
        <v/>
      </c>
      <c r="Q26" s="464"/>
      <c r="R26" s="462" t="str">
        <f ca="1">IF(OR(P26="",'Outdoor Crops'!R28="",'Outdoor Crops'!W28=""),"",P26/('Outdoor Crops'!R28*'Outdoor Crops'!W28))</f>
        <v/>
      </c>
      <c r="S26" s="462" t="str">
        <f t="shared" ca="1" si="3"/>
        <v/>
      </c>
    </row>
    <row r="27" spans="1:19" x14ac:dyDescent="0.3">
      <c r="A27" s="184"/>
      <c r="B27" s="219" t="str">
        <f ca="1">IF(CELL("type",'Outdoor Crops'!B29)="b","",'Outdoor Crops'!B29 &amp; " (" &amp; 'Outdoor Crops'!C29 &amp; ")")</f>
        <v/>
      </c>
      <c r="C27" s="462" t="str">
        <f ca="1">IF(CELL("Type",'Outdoor Crops'!B29)="b","",SUM('Outdoor Crops'!F29:I29)+SUM('Outdoor Crops'!L29:Q29))</f>
        <v/>
      </c>
      <c r="D27" s="462" t="str">
        <f>IF('Outdoor Crops'!R29=0,"",C27/'Outdoor Crops'!R29)</f>
        <v/>
      </c>
      <c r="E27" s="463" t="str">
        <f ca="1">IF(B27="","",'Outdoor Crops'!AH29)</f>
        <v/>
      </c>
      <c r="F27" s="463" t="str">
        <f ca="1">IF(B27="","",'Outdoor Crops'!AG29)</f>
        <v/>
      </c>
      <c r="G27" s="464"/>
      <c r="H27" s="462" t="str">
        <f ca="1">IF(CELL("Type",'Outdoor Crops'!B29)="b","",'Results-Outdoor Overhead'!$G$51)</f>
        <v/>
      </c>
      <c r="I27" s="462" t="str">
        <f ca="1">IF(CELL("Type",'Outdoor Crops'!B29)="b","",'Outdoor Crops'!U29*'Outdoor Crops'!V29*'Outdoor Profit|Loss Per Crop'!H27)</f>
        <v/>
      </c>
      <c r="J27" s="462" t="str">
        <f t="shared" ca="1" si="0"/>
        <v/>
      </c>
      <c r="K27" s="462" t="str">
        <f ca="1">IF(ISERR((1-'Outdoor Crops'!W29)*'Outdoor Crops'!R29*J27/('Outdoor Crops'!W29*'Outdoor Crops'!R29)),"",(1-'Outdoor Crops'!W29)*'Outdoor Crops'!R29*J27/('Outdoor Crops'!W29*'Outdoor Crops'!R29))</f>
        <v/>
      </c>
      <c r="L27" s="464"/>
      <c r="M27" s="462" t="str">
        <f t="shared" ca="1" si="1"/>
        <v/>
      </c>
      <c r="N27" s="462" t="str">
        <f>IF(OR('Outdoor Crops'!R29="",'Outdoor Crops'!W29="",'Outdoor Crops'!X29=""),"",'Outdoor Crops'!R29*'Outdoor Crops'!W29*'Outdoor Crops'!X29)</f>
        <v/>
      </c>
      <c r="O27" s="462" t="str">
        <f ca="1">IF(OR('Outdoor Crops'!R29="",'Outdoor Crops'!W29="",'Outdoor Profit|Loss Per Crop'!M27=""),"",'Outdoor Crops'!R29*'Outdoor Crops'!W29*'Outdoor Profit|Loss Per Crop'!M27)</f>
        <v/>
      </c>
      <c r="P27" s="462" t="str">
        <f t="shared" ca="1" si="2"/>
        <v/>
      </c>
      <c r="Q27" s="464"/>
      <c r="R27" s="462" t="str">
        <f ca="1">IF(OR(P27="",'Outdoor Crops'!R29="",'Outdoor Crops'!W29=""),"",P27/('Outdoor Crops'!R29*'Outdoor Crops'!W29))</f>
        <v/>
      </c>
      <c r="S27" s="462" t="str">
        <f t="shared" ca="1" si="3"/>
        <v/>
      </c>
    </row>
    <row r="28" spans="1:19" x14ac:dyDescent="0.3">
      <c r="A28" s="184"/>
      <c r="B28" s="219" t="str">
        <f ca="1">IF(CELL("type",'Outdoor Crops'!B30)="b","",'Outdoor Crops'!B30 &amp; " (" &amp; 'Outdoor Crops'!C30 &amp; ")")</f>
        <v/>
      </c>
      <c r="C28" s="462" t="str">
        <f ca="1">IF(CELL("Type",'Outdoor Crops'!B30)="b","",SUM('Outdoor Crops'!F30:I30)+SUM('Outdoor Crops'!L30:Q30))</f>
        <v/>
      </c>
      <c r="D28" s="462" t="str">
        <f>IF('Outdoor Crops'!R30=0,"",C28/'Outdoor Crops'!R30)</f>
        <v/>
      </c>
      <c r="E28" s="463" t="str">
        <f ca="1">IF(B28="","",'Outdoor Crops'!AH30)</f>
        <v/>
      </c>
      <c r="F28" s="463" t="str">
        <f ca="1">IF(B28="","",'Outdoor Crops'!AG30)</f>
        <v/>
      </c>
      <c r="G28" s="464"/>
      <c r="H28" s="462" t="str">
        <f ca="1">IF(CELL("Type",'Outdoor Crops'!B30)="b","",'Results-Outdoor Overhead'!$G$51)</f>
        <v/>
      </c>
      <c r="I28" s="462" t="str">
        <f ca="1">IF(CELL("Type",'Outdoor Crops'!B30)="b","",'Outdoor Crops'!U30*'Outdoor Crops'!V30*'Outdoor Profit|Loss Per Crop'!H28)</f>
        <v/>
      </c>
      <c r="J28" s="214" t="str">
        <f t="shared" ca="1" si="0"/>
        <v/>
      </c>
      <c r="K28" s="462" t="str">
        <f ca="1">IF(ISERR((1-'Outdoor Crops'!W30)*'Outdoor Crops'!R30*J28/('Outdoor Crops'!W30*'Outdoor Crops'!R30)),"",(1-'Outdoor Crops'!W30)*'Outdoor Crops'!R30*J28/('Outdoor Crops'!W30*'Outdoor Crops'!R30))</f>
        <v/>
      </c>
      <c r="L28" s="464"/>
      <c r="M28" s="462" t="str">
        <f t="shared" ca="1" si="1"/>
        <v/>
      </c>
      <c r="N28" s="462" t="str">
        <f>IF(OR('Outdoor Crops'!R30="",'Outdoor Crops'!W30="",'Outdoor Crops'!X30=""),"",'Outdoor Crops'!R30*'Outdoor Crops'!W30*'Outdoor Crops'!X30)</f>
        <v/>
      </c>
      <c r="O28" s="462" t="str">
        <f ca="1">IF(OR('Outdoor Crops'!R30="",'Outdoor Crops'!W30="",'Outdoor Profit|Loss Per Crop'!M28=""),"",'Outdoor Crops'!R30*'Outdoor Crops'!W30*'Outdoor Profit|Loss Per Crop'!M28)</f>
        <v/>
      </c>
      <c r="P28" s="462" t="str">
        <f t="shared" ca="1" si="2"/>
        <v/>
      </c>
      <c r="Q28" s="464"/>
      <c r="R28" s="462" t="str">
        <f ca="1">IF(OR(P28="",'Outdoor Crops'!R30="",'Outdoor Crops'!W30=""),"",P28/('Outdoor Crops'!R30*'Outdoor Crops'!W30))</f>
        <v/>
      </c>
      <c r="S28" s="462" t="str">
        <f t="shared" ca="1" si="3"/>
        <v/>
      </c>
    </row>
    <row r="29" spans="1:19" x14ac:dyDescent="0.3">
      <c r="A29" s="184"/>
      <c r="B29" s="219" t="str">
        <f ca="1">IF(CELL("type",'Outdoor Crops'!B31)="b","",'Outdoor Crops'!B31 &amp; " (" &amp; 'Outdoor Crops'!C31 &amp; ")")</f>
        <v/>
      </c>
      <c r="C29" s="462" t="str">
        <f ca="1">IF(CELL("Type",'Outdoor Crops'!B31)="b","",SUM('Outdoor Crops'!F31:I31)+SUM('Outdoor Crops'!L31:Q31))</f>
        <v/>
      </c>
      <c r="D29" s="462" t="str">
        <f>IF('Outdoor Crops'!R31=0,"",C29/'Outdoor Crops'!R31)</f>
        <v/>
      </c>
      <c r="E29" s="463" t="str">
        <f ca="1">IF(B29="","",'Outdoor Crops'!AH31)</f>
        <v/>
      </c>
      <c r="F29" s="463" t="str">
        <f ca="1">IF(B29="","",'Outdoor Crops'!AG31)</f>
        <v/>
      </c>
      <c r="G29" s="464"/>
      <c r="H29" s="462" t="str">
        <f ca="1">IF(CELL("Type",'Outdoor Crops'!B31)="b","",'Results-Outdoor Overhead'!$G$51)</f>
        <v/>
      </c>
      <c r="I29" s="462" t="str">
        <f ca="1">IF(CELL("Type",'Outdoor Crops'!B31)="b","",'Outdoor Crops'!U31*'Outdoor Crops'!V31*'Outdoor Profit|Loss Per Crop'!H29)</f>
        <v/>
      </c>
      <c r="J29" s="462" t="str">
        <f t="shared" ca="1" si="0"/>
        <v/>
      </c>
      <c r="K29" s="462" t="str">
        <f ca="1">IF(ISERR((1-'Outdoor Crops'!W31)*'Outdoor Crops'!R31*J29/('Outdoor Crops'!W31*'Outdoor Crops'!R31)),"",(1-'Outdoor Crops'!W31)*'Outdoor Crops'!R31*J29/('Outdoor Crops'!W31*'Outdoor Crops'!R31))</f>
        <v/>
      </c>
      <c r="L29" s="464"/>
      <c r="M29" s="462" t="str">
        <f t="shared" ca="1" si="1"/>
        <v/>
      </c>
      <c r="N29" s="462" t="str">
        <f>IF(OR('Outdoor Crops'!R31="",'Outdoor Crops'!W31="",'Outdoor Crops'!X31=""),"",'Outdoor Crops'!R31*'Outdoor Crops'!W31*'Outdoor Crops'!X31)</f>
        <v/>
      </c>
      <c r="O29" s="462" t="str">
        <f ca="1">IF(OR('Outdoor Crops'!R31="",'Outdoor Crops'!W31="",'Outdoor Profit|Loss Per Crop'!M29=""),"",'Outdoor Crops'!R31*'Outdoor Crops'!W31*'Outdoor Profit|Loss Per Crop'!M29)</f>
        <v/>
      </c>
      <c r="P29" s="462" t="str">
        <f t="shared" ca="1" si="2"/>
        <v/>
      </c>
      <c r="Q29" s="464"/>
      <c r="R29" s="462" t="str">
        <f ca="1">IF(OR(P29="",'Outdoor Crops'!R31="",'Outdoor Crops'!W31=""),"",P29/('Outdoor Crops'!R31*'Outdoor Crops'!W31))</f>
        <v/>
      </c>
      <c r="S29" s="462" t="str">
        <f t="shared" ca="1" si="3"/>
        <v/>
      </c>
    </row>
    <row r="30" spans="1:19" x14ac:dyDescent="0.3">
      <c r="A30" s="184"/>
      <c r="B30" s="219" t="str">
        <f ca="1">IF(CELL("type",'Outdoor Crops'!B32)="b","",'Outdoor Crops'!B32 &amp; " (" &amp; 'Outdoor Crops'!C32 &amp; ")")</f>
        <v/>
      </c>
      <c r="C30" s="462" t="str">
        <f ca="1">IF(CELL("Type",'Outdoor Crops'!B32)="b","",SUM('Outdoor Crops'!F32:I32)+SUM('Outdoor Crops'!L32:Q32))</f>
        <v/>
      </c>
      <c r="D30" s="462" t="str">
        <f>IF('Outdoor Crops'!R32=0,"",C30/'Outdoor Crops'!R32)</f>
        <v/>
      </c>
      <c r="E30" s="463" t="str">
        <f ca="1">IF(B30="","",'Outdoor Crops'!AH32)</f>
        <v/>
      </c>
      <c r="F30" s="463" t="str">
        <f ca="1">IF(B30="","",'Outdoor Crops'!AG32)</f>
        <v/>
      </c>
      <c r="G30" s="464"/>
      <c r="H30" s="462" t="str">
        <f ca="1">IF(CELL("Type",'Outdoor Crops'!B32)="b","",'Results-Outdoor Overhead'!$G$51)</f>
        <v/>
      </c>
      <c r="I30" s="462" t="str">
        <f ca="1">IF(CELL("Type",'Outdoor Crops'!B32)="b","",'Outdoor Crops'!U32*'Outdoor Crops'!V32*'Outdoor Profit|Loss Per Crop'!H30)</f>
        <v/>
      </c>
      <c r="J30" s="462" t="str">
        <f t="shared" ca="1" si="0"/>
        <v/>
      </c>
      <c r="K30" s="462" t="str">
        <f ca="1">IF(ISERR((1-'Outdoor Crops'!W32)*'Outdoor Crops'!R32*J30/('Outdoor Crops'!W32*'Outdoor Crops'!R32)),"",(1-'Outdoor Crops'!W32)*'Outdoor Crops'!R32*J30/('Outdoor Crops'!W32*'Outdoor Crops'!R32))</f>
        <v/>
      </c>
      <c r="L30" s="464"/>
      <c r="M30" s="462" t="str">
        <f t="shared" ca="1" si="1"/>
        <v/>
      </c>
      <c r="N30" s="462" t="str">
        <f>IF(OR('Outdoor Crops'!R32="",'Outdoor Crops'!W32="",'Outdoor Crops'!X32=""),"",'Outdoor Crops'!R32*'Outdoor Crops'!W32*'Outdoor Crops'!X32)</f>
        <v/>
      </c>
      <c r="O30" s="462" t="str">
        <f ca="1">IF(OR('Outdoor Crops'!R32="",'Outdoor Crops'!W32="",'Outdoor Profit|Loss Per Crop'!M30=""),"",'Outdoor Crops'!R32*'Outdoor Crops'!W32*'Outdoor Profit|Loss Per Crop'!M30)</f>
        <v/>
      </c>
      <c r="P30" s="462" t="str">
        <f t="shared" ca="1" si="2"/>
        <v/>
      </c>
      <c r="Q30" s="464"/>
      <c r="R30" s="462" t="str">
        <f ca="1">IF(OR(P30="",'Outdoor Crops'!R32="",'Outdoor Crops'!W32=""),"",P30/('Outdoor Crops'!R32*'Outdoor Crops'!W32))</f>
        <v/>
      </c>
      <c r="S30" s="462" t="str">
        <f t="shared" ca="1" si="3"/>
        <v/>
      </c>
    </row>
    <row r="31" spans="1:19" x14ac:dyDescent="0.3">
      <c r="A31" s="184"/>
      <c r="B31" s="219" t="str">
        <f ca="1">IF(CELL("type",'Outdoor Crops'!B33)="b","",'Outdoor Crops'!B33 &amp; " (" &amp; 'Outdoor Crops'!C33 &amp; ")")</f>
        <v/>
      </c>
      <c r="C31" s="462" t="str">
        <f ca="1">IF(CELL("Type",'Outdoor Crops'!B33)="b","",SUM('Outdoor Crops'!F33:I33)+SUM('Outdoor Crops'!L33:Q33))</f>
        <v/>
      </c>
      <c r="D31" s="462" t="str">
        <f>IF('Outdoor Crops'!R33=0,"",C31/'Outdoor Crops'!R33)</f>
        <v/>
      </c>
      <c r="E31" s="463" t="str">
        <f ca="1">IF(B31="","",'Outdoor Crops'!AH33)</f>
        <v/>
      </c>
      <c r="F31" s="463" t="str">
        <f ca="1">IF(B31="","",'Outdoor Crops'!AG33)</f>
        <v/>
      </c>
      <c r="G31" s="464"/>
      <c r="H31" s="462" t="str">
        <f ca="1">IF(CELL("Type",'Outdoor Crops'!B33)="b","",'Results-Outdoor Overhead'!$G$51)</f>
        <v/>
      </c>
      <c r="I31" s="462" t="str">
        <f ca="1">IF(CELL("Type",'Outdoor Crops'!B33)="b","",'Outdoor Crops'!U33*'Outdoor Crops'!V33*'Outdoor Profit|Loss Per Crop'!H31)</f>
        <v/>
      </c>
      <c r="J31" s="462" t="str">
        <f t="shared" ca="1" si="0"/>
        <v/>
      </c>
      <c r="K31" s="462" t="str">
        <f ca="1">IF(ISERR((1-'Outdoor Crops'!W33)*'Outdoor Crops'!R33*J31/('Outdoor Crops'!W33*'Outdoor Crops'!R33)),"",(1-'Outdoor Crops'!W33)*'Outdoor Crops'!R33*J31/('Outdoor Crops'!W33*'Outdoor Crops'!R33))</f>
        <v/>
      </c>
      <c r="L31" s="464"/>
      <c r="M31" s="462" t="str">
        <f t="shared" ca="1" si="1"/>
        <v/>
      </c>
      <c r="N31" s="462" t="str">
        <f>IF(OR('Outdoor Crops'!R33="",'Outdoor Crops'!W33="",'Outdoor Crops'!X33=""),"",'Outdoor Crops'!R33*'Outdoor Crops'!W33*'Outdoor Crops'!X33)</f>
        <v/>
      </c>
      <c r="O31" s="462" t="str">
        <f ca="1">IF(OR('Outdoor Crops'!R33="",'Outdoor Crops'!W33="",'Outdoor Profit|Loss Per Crop'!M31=""),"",'Outdoor Crops'!R33*'Outdoor Crops'!W33*'Outdoor Profit|Loss Per Crop'!M31)</f>
        <v/>
      </c>
      <c r="P31" s="462" t="str">
        <f t="shared" ca="1" si="2"/>
        <v/>
      </c>
      <c r="Q31" s="464"/>
      <c r="R31" s="462" t="str">
        <f ca="1">IF(OR(P31="",'Outdoor Crops'!R33="",'Outdoor Crops'!W33=""),"",P31/('Outdoor Crops'!R33*'Outdoor Crops'!W33))</f>
        <v/>
      </c>
      <c r="S31" s="462" t="str">
        <f t="shared" ca="1" si="3"/>
        <v/>
      </c>
    </row>
    <row r="32" spans="1:19" x14ac:dyDescent="0.3">
      <c r="A32" s="184"/>
      <c r="B32" s="219" t="str">
        <f ca="1">IF(CELL("type",'Outdoor Crops'!B34)="b","",'Outdoor Crops'!B34 &amp; " (" &amp; 'Outdoor Crops'!C34 &amp; ")")</f>
        <v/>
      </c>
      <c r="C32" s="462" t="str">
        <f ca="1">IF(CELL("Type",'Outdoor Crops'!B34)="b","",SUM('Outdoor Crops'!F34:I34)+SUM('Outdoor Crops'!L34:Q34))</f>
        <v/>
      </c>
      <c r="D32" s="462" t="str">
        <f>IF('Outdoor Crops'!R34=0,"",C32/'Outdoor Crops'!R34)</f>
        <v/>
      </c>
      <c r="E32" s="463" t="str">
        <f ca="1">IF(B32="","",'Outdoor Crops'!AH34)</f>
        <v/>
      </c>
      <c r="F32" s="463" t="str">
        <f ca="1">IF(B32="","",'Outdoor Crops'!AG34)</f>
        <v/>
      </c>
      <c r="G32" s="464"/>
      <c r="H32" s="462" t="str">
        <f ca="1">IF(CELL("Type",'Outdoor Crops'!B34)="b","",'Results-Outdoor Overhead'!$G$51)</f>
        <v/>
      </c>
      <c r="I32" s="462" t="str">
        <f ca="1">IF(CELL("Type",'Outdoor Crops'!B34)="b","",'Outdoor Crops'!U34*'Outdoor Crops'!V34*'Outdoor Profit|Loss Per Crop'!H32)</f>
        <v/>
      </c>
      <c r="J32" s="462" t="str">
        <f t="shared" ca="1" si="0"/>
        <v/>
      </c>
      <c r="K32" s="462" t="str">
        <f ca="1">IF(ISERR((1-'Outdoor Crops'!W34)*'Outdoor Crops'!R34*J32/('Outdoor Crops'!W34*'Outdoor Crops'!R34)),"",(1-'Outdoor Crops'!W34)*'Outdoor Crops'!R34*J32/('Outdoor Crops'!W34*'Outdoor Crops'!R34))</f>
        <v/>
      </c>
      <c r="L32" s="464"/>
      <c r="M32" s="462" t="str">
        <f t="shared" ca="1" si="1"/>
        <v/>
      </c>
      <c r="N32" s="462" t="str">
        <f>IF(OR('Outdoor Crops'!R34="",'Outdoor Crops'!W34="",'Outdoor Crops'!X34=""),"",'Outdoor Crops'!R34*'Outdoor Crops'!W34*'Outdoor Crops'!X34)</f>
        <v/>
      </c>
      <c r="O32" s="462" t="str">
        <f ca="1">IF(OR('Outdoor Crops'!R34="",'Outdoor Crops'!W34="",'Outdoor Profit|Loss Per Crop'!M32=""),"",'Outdoor Crops'!R34*'Outdoor Crops'!W34*'Outdoor Profit|Loss Per Crop'!M32)</f>
        <v/>
      </c>
      <c r="P32" s="462" t="str">
        <f t="shared" ca="1" si="2"/>
        <v/>
      </c>
      <c r="Q32" s="464"/>
      <c r="R32" s="462" t="str">
        <f ca="1">IF(OR(P32="",'Outdoor Crops'!R34="",'Outdoor Crops'!W34=""),"",P32/('Outdoor Crops'!R34*'Outdoor Crops'!W34))</f>
        <v/>
      </c>
      <c r="S32" s="462" t="str">
        <f t="shared" ca="1" si="3"/>
        <v/>
      </c>
    </row>
    <row r="33" spans="1:19" x14ac:dyDescent="0.3">
      <c r="A33" s="184"/>
      <c r="B33" s="219" t="str">
        <f ca="1">IF(CELL("type",'Outdoor Crops'!B35)="b","",'Outdoor Crops'!B35 &amp; " (" &amp; 'Outdoor Crops'!C35 &amp; ")")</f>
        <v/>
      </c>
      <c r="C33" s="462" t="str">
        <f ca="1">IF(CELL("Type",'Outdoor Crops'!B35)="b","",SUM('Outdoor Crops'!F35:I35)+SUM('Outdoor Crops'!L35:Q35))</f>
        <v/>
      </c>
      <c r="D33" s="462" t="str">
        <f>IF('Outdoor Crops'!R35=0,"",C33/'Outdoor Crops'!R35)</f>
        <v/>
      </c>
      <c r="E33" s="463" t="str">
        <f ca="1">IF(B33="","",'Outdoor Crops'!AH35)</f>
        <v/>
      </c>
      <c r="F33" s="463" t="str">
        <f ca="1">IF(B33="","",'Outdoor Crops'!AG35)</f>
        <v/>
      </c>
      <c r="G33" s="464"/>
      <c r="H33" s="462" t="str">
        <f ca="1">IF(CELL("Type",'Outdoor Crops'!B35)="b","",'Results-Outdoor Overhead'!$G$51)</f>
        <v/>
      </c>
      <c r="I33" s="462" t="str">
        <f ca="1">IF(CELL("Type",'Outdoor Crops'!B35)="b","",'Outdoor Crops'!U35*'Outdoor Crops'!V35*'Outdoor Profit|Loss Per Crop'!H33)</f>
        <v/>
      </c>
      <c r="J33" s="462" t="str">
        <f t="shared" ca="1" si="0"/>
        <v/>
      </c>
      <c r="K33" s="462" t="str">
        <f ca="1">IF(ISERR((1-'Outdoor Crops'!W35)*'Outdoor Crops'!R35*J33/('Outdoor Crops'!W35*'Outdoor Crops'!R35)),"",(1-'Outdoor Crops'!W35)*'Outdoor Crops'!R35*J33/('Outdoor Crops'!W35*'Outdoor Crops'!R35))</f>
        <v/>
      </c>
      <c r="L33" s="464"/>
      <c r="M33" s="462" t="str">
        <f t="shared" ca="1" si="1"/>
        <v/>
      </c>
      <c r="N33" s="462" t="str">
        <f>IF(OR('Outdoor Crops'!R35="",'Outdoor Crops'!W35="",'Outdoor Crops'!X35=""),"",'Outdoor Crops'!R35*'Outdoor Crops'!W35*'Outdoor Crops'!X35)</f>
        <v/>
      </c>
      <c r="O33" s="462" t="str">
        <f ca="1">IF(OR('Outdoor Crops'!R35="",'Outdoor Crops'!W35="",'Outdoor Profit|Loss Per Crop'!M33=""),"",'Outdoor Crops'!R35*'Outdoor Crops'!W35*'Outdoor Profit|Loss Per Crop'!M33)</f>
        <v/>
      </c>
      <c r="P33" s="462" t="str">
        <f t="shared" ca="1" si="2"/>
        <v/>
      </c>
      <c r="Q33" s="464"/>
      <c r="R33" s="462" t="str">
        <f ca="1">IF(OR(P33="",'Outdoor Crops'!R35="",'Outdoor Crops'!W35=""),"",P33/('Outdoor Crops'!R35*'Outdoor Crops'!W35))</f>
        <v/>
      </c>
      <c r="S33" s="462" t="str">
        <f t="shared" ca="1" si="3"/>
        <v/>
      </c>
    </row>
    <row r="34" spans="1:19" x14ac:dyDescent="0.3">
      <c r="A34" s="184"/>
      <c r="B34" s="219" t="str">
        <f ca="1">IF(CELL("type",'Outdoor Crops'!B36)="b","",'Outdoor Crops'!B36 &amp; " (" &amp; 'Outdoor Crops'!C36 &amp; ")")</f>
        <v/>
      </c>
      <c r="C34" s="462" t="str">
        <f ca="1">IF(CELL("Type",'Outdoor Crops'!B36)="b","",SUM('Outdoor Crops'!F36:I36)+SUM('Outdoor Crops'!L36:Q36))</f>
        <v/>
      </c>
      <c r="D34" s="462" t="str">
        <f>IF('Outdoor Crops'!R36=0,"",C34/'Outdoor Crops'!R36)</f>
        <v/>
      </c>
      <c r="E34" s="463" t="str">
        <f ca="1">IF(B34="","",'Outdoor Crops'!AH36)</f>
        <v/>
      </c>
      <c r="F34" s="463" t="str">
        <f ca="1">IF(B34="","",'Outdoor Crops'!AG36)</f>
        <v/>
      </c>
      <c r="G34" s="464"/>
      <c r="H34" s="462" t="str">
        <f ca="1">IF(CELL("Type",'Outdoor Crops'!B36)="b","",'Results-Outdoor Overhead'!$G$51)</f>
        <v/>
      </c>
      <c r="I34" s="462" t="str">
        <f ca="1">IF(CELL("Type",'Outdoor Crops'!B36)="b","",'Outdoor Crops'!U36*'Outdoor Crops'!V36*'Outdoor Profit|Loss Per Crop'!H34)</f>
        <v/>
      </c>
      <c r="J34" s="462" t="str">
        <f t="shared" ca="1" si="0"/>
        <v/>
      </c>
      <c r="K34" s="462" t="str">
        <f ca="1">IF(ISERR((1-'Outdoor Crops'!W36)*'Outdoor Crops'!R36*J34/('Outdoor Crops'!W36*'Outdoor Crops'!R36)),"",(1-'Outdoor Crops'!W36)*'Outdoor Crops'!R36*J34/('Outdoor Crops'!W36*'Outdoor Crops'!R36))</f>
        <v/>
      </c>
      <c r="L34" s="464"/>
      <c r="M34" s="462" t="str">
        <f t="shared" ca="1" si="1"/>
        <v/>
      </c>
      <c r="N34" s="462" t="str">
        <f>IF(OR('Outdoor Crops'!R36="",'Outdoor Crops'!W36="",'Outdoor Crops'!X36=""),"",'Outdoor Crops'!R36*'Outdoor Crops'!W36*'Outdoor Crops'!X36)</f>
        <v/>
      </c>
      <c r="O34" s="462" t="str">
        <f ca="1">IF(OR('Outdoor Crops'!R36="",'Outdoor Crops'!W36="",'Outdoor Profit|Loss Per Crop'!M34=""),"",'Outdoor Crops'!R36*'Outdoor Crops'!W36*'Outdoor Profit|Loss Per Crop'!M34)</f>
        <v/>
      </c>
      <c r="P34" s="462" t="str">
        <f t="shared" ca="1" si="2"/>
        <v/>
      </c>
      <c r="Q34" s="464"/>
      <c r="R34" s="462" t="str">
        <f ca="1">IF(OR(P34="",'Outdoor Crops'!R36="",'Outdoor Crops'!W36=""),"",P34/('Outdoor Crops'!R36*'Outdoor Crops'!W36))</f>
        <v/>
      </c>
      <c r="S34" s="462" t="str">
        <f t="shared" ca="1" si="3"/>
        <v/>
      </c>
    </row>
    <row r="35" spans="1:19" x14ac:dyDescent="0.3">
      <c r="A35" s="184"/>
      <c r="B35" s="219" t="str">
        <f ca="1">IF(CELL("type",'Outdoor Crops'!B37)="b","",'Outdoor Crops'!B37 &amp; " (" &amp; 'Outdoor Crops'!C37 &amp; ")")</f>
        <v/>
      </c>
      <c r="C35" s="462" t="str">
        <f ca="1">IF(CELL("Type",'Outdoor Crops'!B37)="b","",SUM('Outdoor Crops'!F37:I37)+SUM('Outdoor Crops'!L37:Q37))</f>
        <v/>
      </c>
      <c r="D35" s="462" t="str">
        <f>IF('Outdoor Crops'!R37=0,"",C35/'Outdoor Crops'!R37)</f>
        <v/>
      </c>
      <c r="E35" s="463" t="str">
        <f ca="1">IF(B35="","",'Outdoor Crops'!AH37)</f>
        <v/>
      </c>
      <c r="F35" s="463" t="str">
        <f ca="1">IF(B35="","",'Outdoor Crops'!AG37)</f>
        <v/>
      </c>
      <c r="G35" s="464"/>
      <c r="H35" s="462" t="str">
        <f ca="1">IF(CELL("Type",'Outdoor Crops'!B37)="b","",'Results-Outdoor Overhead'!$G$51)</f>
        <v/>
      </c>
      <c r="I35" s="462" t="str">
        <f ca="1">IF(CELL("Type",'Outdoor Crops'!B37)="b","",'Outdoor Crops'!U37*'Outdoor Crops'!V37*'Outdoor Profit|Loss Per Crop'!H35)</f>
        <v/>
      </c>
      <c r="J35" s="462" t="str">
        <f t="shared" ca="1" si="0"/>
        <v/>
      </c>
      <c r="K35" s="462" t="str">
        <f ca="1">IF(ISERR((1-'Outdoor Crops'!W37)*'Outdoor Crops'!R37*J35/('Outdoor Crops'!W37*'Outdoor Crops'!R37)),"",(1-'Outdoor Crops'!W37)*'Outdoor Crops'!R37*J35/('Outdoor Crops'!W37*'Outdoor Crops'!R37))</f>
        <v/>
      </c>
      <c r="L35" s="464"/>
      <c r="M35" s="462" t="str">
        <f t="shared" ca="1" si="1"/>
        <v/>
      </c>
      <c r="N35" s="462" t="str">
        <f>IF(OR('Outdoor Crops'!R37="",'Outdoor Crops'!W37="",'Outdoor Crops'!X37=""),"",'Outdoor Crops'!R37*'Outdoor Crops'!W37*'Outdoor Crops'!X37)</f>
        <v/>
      </c>
      <c r="O35" s="462" t="str">
        <f ca="1">IF(OR('Outdoor Crops'!R37="",'Outdoor Crops'!W37="",'Outdoor Profit|Loss Per Crop'!M35=""),"",'Outdoor Crops'!R37*'Outdoor Crops'!W37*'Outdoor Profit|Loss Per Crop'!M35)</f>
        <v/>
      </c>
      <c r="P35" s="462" t="str">
        <f t="shared" ca="1" si="2"/>
        <v/>
      </c>
      <c r="Q35" s="464"/>
      <c r="R35" s="462" t="str">
        <f ca="1">IF(OR(P35="",'Outdoor Crops'!R37="",'Outdoor Crops'!W37=""),"",P35/('Outdoor Crops'!R37*'Outdoor Crops'!W37))</f>
        <v/>
      </c>
      <c r="S35" s="462" t="str">
        <f t="shared" ca="1" si="3"/>
        <v/>
      </c>
    </row>
    <row r="36" spans="1:19" x14ac:dyDescent="0.3">
      <c r="A36" s="184"/>
      <c r="B36" s="219" t="str">
        <f ca="1">IF(CELL("type",'Outdoor Crops'!B38)="b","",'Outdoor Crops'!B38 &amp; " (" &amp; 'Outdoor Crops'!C38 &amp; ")")</f>
        <v/>
      </c>
      <c r="C36" s="462" t="str">
        <f ca="1">IF(CELL("Type",'Outdoor Crops'!B38)="b","",SUM('Outdoor Crops'!F38:I38)+SUM('Outdoor Crops'!L38:Q38))</f>
        <v/>
      </c>
      <c r="D36" s="462" t="str">
        <f>IF('Outdoor Crops'!R38=0,"",C36/'Outdoor Crops'!R38)</f>
        <v/>
      </c>
      <c r="E36" s="463" t="str">
        <f ca="1">IF(B36="","",'Outdoor Crops'!AH38)</f>
        <v/>
      </c>
      <c r="F36" s="463" t="str">
        <f ca="1">IF(B36="","",'Outdoor Crops'!AG38)</f>
        <v/>
      </c>
      <c r="G36" s="464"/>
      <c r="H36" s="462" t="str">
        <f ca="1">IF(CELL("Type",'Outdoor Crops'!B38)="b","",'Results-Outdoor Overhead'!$G$51)</f>
        <v/>
      </c>
      <c r="I36" s="462" t="str">
        <f ca="1">IF(CELL("Type",'Outdoor Crops'!B38)="b","",'Outdoor Crops'!U38*'Outdoor Crops'!V38*'Outdoor Profit|Loss Per Crop'!H36)</f>
        <v/>
      </c>
      <c r="J36" s="462" t="str">
        <f t="shared" ca="1" si="0"/>
        <v/>
      </c>
      <c r="K36" s="462" t="str">
        <f ca="1">IF(ISERR((1-'Outdoor Crops'!W38)*'Outdoor Crops'!R38*J36/('Outdoor Crops'!W38*'Outdoor Crops'!R38)),"",(1-'Outdoor Crops'!W38)*'Outdoor Crops'!R38*J36/('Outdoor Crops'!W38*'Outdoor Crops'!R38))</f>
        <v/>
      </c>
      <c r="L36" s="464"/>
      <c r="M36" s="462" t="str">
        <f t="shared" ca="1" si="1"/>
        <v/>
      </c>
      <c r="N36" s="462" t="str">
        <f>IF(OR('Outdoor Crops'!R38="",'Outdoor Crops'!W38="",'Outdoor Crops'!X38=""),"",'Outdoor Crops'!R38*'Outdoor Crops'!W38*'Outdoor Crops'!X38)</f>
        <v/>
      </c>
      <c r="O36" s="462" t="str">
        <f ca="1">IF(OR('Outdoor Crops'!R38="",'Outdoor Crops'!W38="",'Outdoor Profit|Loss Per Crop'!M36=""),"",'Outdoor Crops'!R38*'Outdoor Crops'!W38*'Outdoor Profit|Loss Per Crop'!M36)</f>
        <v/>
      </c>
      <c r="P36" s="462" t="str">
        <f t="shared" ca="1" si="2"/>
        <v/>
      </c>
      <c r="Q36" s="464"/>
      <c r="R36" s="462" t="str">
        <f ca="1">IF(OR(P36="",'Outdoor Crops'!R38="",'Outdoor Crops'!W38=""),"",P36/('Outdoor Crops'!R38*'Outdoor Crops'!W38))</f>
        <v/>
      </c>
      <c r="S36" s="462" t="str">
        <f t="shared" ca="1" si="3"/>
        <v/>
      </c>
    </row>
    <row r="37" spans="1:19" x14ac:dyDescent="0.3">
      <c r="A37" s="184"/>
      <c r="B37" s="219" t="str">
        <f ca="1">IF(CELL("type",'Outdoor Crops'!B39)="b","",'Outdoor Crops'!B39 &amp; " (" &amp; 'Outdoor Crops'!C39 &amp; ")")</f>
        <v/>
      </c>
      <c r="C37" s="462" t="str">
        <f ca="1">IF(CELL("Type",'Outdoor Crops'!B39)="b","",SUM('Outdoor Crops'!F39:I39)+SUM('Outdoor Crops'!L39:Q39))</f>
        <v/>
      </c>
      <c r="D37" s="462" t="str">
        <f>IF('Outdoor Crops'!R39=0,"",C37/'Outdoor Crops'!R39)</f>
        <v/>
      </c>
      <c r="E37" s="463" t="str">
        <f ca="1">IF(B37="","",'Outdoor Crops'!AH39)</f>
        <v/>
      </c>
      <c r="F37" s="463" t="str">
        <f ca="1">IF(B37="","",'Outdoor Crops'!AG39)</f>
        <v/>
      </c>
      <c r="G37" s="464"/>
      <c r="H37" s="462" t="str">
        <f ca="1">IF(CELL("Type",'Outdoor Crops'!B39)="b","",'Results-Outdoor Overhead'!$G$51)</f>
        <v/>
      </c>
      <c r="I37" s="462" t="str">
        <f ca="1">IF(CELL("Type",'Outdoor Crops'!B39)="b","",'Outdoor Crops'!U39*'Outdoor Crops'!V39*'Outdoor Profit|Loss Per Crop'!H37)</f>
        <v/>
      </c>
      <c r="J37" s="462" t="str">
        <f t="shared" ca="1" si="0"/>
        <v/>
      </c>
      <c r="K37" s="462" t="str">
        <f ca="1">IF(ISERR((1-'Outdoor Crops'!W39)*'Outdoor Crops'!R39*J37/('Outdoor Crops'!W39*'Outdoor Crops'!R39)),"",(1-'Outdoor Crops'!W39)*'Outdoor Crops'!R39*J37/('Outdoor Crops'!W39*'Outdoor Crops'!R39))</f>
        <v/>
      </c>
      <c r="L37" s="464"/>
      <c r="M37" s="462" t="str">
        <f t="shared" ca="1" si="1"/>
        <v/>
      </c>
      <c r="N37" s="462" t="str">
        <f>IF(OR('Outdoor Crops'!R39="",'Outdoor Crops'!W39="",'Outdoor Crops'!X39=""),"",'Outdoor Crops'!R39*'Outdoor Crops'!W39*'Outdoor Crops'!X39)</f>
        <v/>
      </c>
      <c r="O37" s="462" t="str">
        <f ca="1">IF(OR('Outdoor Crops'!R39="",'Outdoor Crops'!W39="",'Outdoor Profit|Loss Per Crop'!M37=""),"",'Outdoor Crops'!R39*'Outdoor Crops'!W39*'Outdoor Profit|Loss Per Crop'!M37)</f>
        <v/>
      </c>
      <c r="P37" s="462" t="str">
        <f t="shared" ca="1" si="2"/>
        <v/>
      </c>
      <c r="Q37" s="464"/>
      <c r="R37" s="462" t="str">
        <f ca="1">IF(OR(P37="",'Outdoor Crops'!R39="",'Outdoor Crops'!W39=""),"",P37/('Outdoor Crops'!R39*'Outdoor Crops'!W39))</f>
        <v/>
      </c>
      <c r="S37" s="462" t="str">
        <f t="shared" ca="1" si="3"/>
        <v/>
      </c>
    </row>
    <row r="38" spans="1:19" x14ac:dyDescent="0.3">
      <c r="A38" s="184"/>
      <c r="B38" s="219" t="str">
        <f ca="1">IF(CELL("type",'Outdoor Crops'!B40)="b","",'Outdoor Crops'!B40 &amp; " (" &amp; 'Outdoor Crops'!C40 &amp; ")")</f>
        <v/>
      </c>
      <c r="C38" s="462" t="str">
        <f ca="1">IF(CELL("Type",'Outdoor Crops'!B40)="b","",SUM('Outdoor Crops'!F40:I40)+SUM('Outdoor Crops'!L40:Q40))</f>
        <v/>
      </c>
      <c r="D38" s="462" t="str">
        <f>IF('Outdoor Crops'!R40=0,"",C38/'Outdoor Crops'!R40)</f>
        <v/>
      </c>
      <c r="E38" s="463" t="str">
        <f ca="1">IF(B38="","",'Outdoor Crops'!AH40)</f>
        <v/>
      </c>
      <c r="F38" s="463" t="str">
        <f ca="1">IF(B38="","",'Outdoor Crops'!AG40)</f>
        <v/>
      </c>
      <c r="G38" s="464"/>
      <c r="H38" s="462" t="str">
        <f ca="1">IF(CELL("Type",'Outdoor Crops'!B40)="b","",'Results-Outdoor Overhead'!$G$51)</f>
        <v/>
      </c>
      <c r="I38" s="462" t="str">
        <f ca="1">IF(CELL("Type",'Outdoor Crops'!B40)="b","",'Outdoor Crops'!U40*'Outdoor Crops'!V40*'Outdoor Profit|Loss Per Crop'!H38)</f>
        <v/>
      </c>
      <c r="J38" s="462" t="str">
        <f t="shared" ca="1" si="0"/>
        <v/>
      </c>
      <c r="K38" s="462" t="str">
        <f ca="1">IF(ISERR((1-'Outdoor Crops'!W40)*'Outdoor Crops'!R40*J38/('Outdoor Crops'!W40*'Outdoor Crops'!R40)),"",(1-'Outdoor Crops'!W40)*'Outdoor Crops'!R40*J38/('Outdoor Crops'!W40*'Outdoor Crops'!R40))</f>
        <v/>
      </c>
      <c r="L38" s="464"/>
      <c r="M38" s="462" t="str">
        <f t="shared" ca="1" si="1"/>
        <v/>
      </c>
      <c r="N38" s="462" t="str">
        <f>IF(OR('Outdoor Crops'!R40="",'Outdoor Crops'!W40="",'Outdoor Crops'!X40=""),"",'Outdoor Crops'!R40*'Outdoor Crops'!W40*'Outdoor Crops'!X40)</f>
        <v/>
      </c>
      <c r="O38" s="462" t="str">
        <f ca="1">IF(OR('Outdoor Crops'!R40="",'Outdoor Crops'!W40="",'Outdoor Profit|Loss Per Crop'!M38=""),"",'Outdoor Crops'!R40*'Outdoor Crops'!W40*'Outdoor Profit|Loss Per Crop'!M38)</f>
        <v/>
      </c>
      <c r="P38" s="462" t="str">
        <f t="shared" ca="1" si="2"/>
        <v/>
      </c>
      <c r="Q38" s="464"/>
      <c r="R38" s="462" t="str">
        <f ca="1">IF(OR(P38="",'Outdoor Crops'!R40="",'Outdoor Crops'!W40=""),"",P38/('Outdoor Crops'!R40*'Outdoor Crops'!W40))</f>
        <v/>
      </c>
      <c r="S38" s="462" t="str">
        <f t="shared" ca="1" si="3"/>
        <v/>
      </c>
    </row>
    <row r="39" spans="1:19" x14ac:dyDescent="0.3">
      <c r="A39" s="184"/>
      <c r="B39" s="219" t="str">
        <f ca="1">IF(CELL("type",'Outdoor Crops'!B41)="b","",'Outdoor Crops'!B41 &amp; " (" &amp; 'Outdoor Crops'!C41 &amp; ")")</f>
        <v/>
      </c>
      <c r="C39" s="462" t="str">
        <f ca="1">IF(CELL("Type",'Outdoor Crops'!B41)="b","",SUM('Outdoor Crops'!F41:I41)+SUM('Outdoor Crops'!L41:Q41))</f>
        <v/>
      </c>
      <c r="D39" s="462" t="str">
        <f>IF('Outdoor Crops'!R41=0,"",C39/'Outdoor Crops'!R41)</f>
        <v/>
      </c>
      <c r="E39" s="463" t="str">
        <f ca="1">IF(B39="","",'Outdoor Crops'!AH41)</f>
        <v/>
      </c>
      <c r="F39" s="463" t="str">
        <f ca="1">IF(B39="","",'Outdoor Crops'!AG41)</f>
        <v/>
      </c>
      <c r="G39" s="464"/>
      <c r="H39" s="462" t="str">
        <f ca="1">IF(CELL("Type",'Outdoor Crops'!B41)="b","",'Results-Outdoor Overhead'!$G$51)</f>
        <v/>
      </c>
      <c r="I39" s="462" t="str">
        <f ca="1">IF(CELL("Type",'Outdoor Crops'!B41)="b","",'Outdoor Crops'!U41*'Outdoor Crops'!V41*'Outdoor Profit|Loss Per Crop'!H39)</f>
        <v/>
      </c>
      <c r="J39" s="462" t="str">
        <f t="shared" ca="1" si="0"/>
        <v/>
      </c>
      <c r="K39" s="462" t="str">
        <f ca="1">IF(ISERR((1-'Outdoor Crops'!W41)*'Outdoor Crops'!R41*J39/('Outdoor Crops'!W41*'Outdoor Crops'!R41)),"",(1-'Outdoor Crops'!W41)*'Outdoor Crops'!R41*J39/('Outdoor Crops'!W41*'Outdoor Crops'!R41))</f>
        <v/>
      </c>
      <c r="L39" s="464"/>
      <c r="M39" s="462" t="str">
        <f t="shared" ca="1" si="1"/>
        <v/>
      </c>
      <c r="N39" s="462" t="str">
        <f>IF(OR('Outdoor Crops'!R41="",'Outdoor Crops'!W41="",'Outdoor Crops'!X41=""),"",'Outdoor Crops'!R41*'Outdoor Crops'!W41*'Outdoor Crops'!X41)</f>
        <v/>
      </c>
      <c r="O39" s="462" t="str">
        <f ca="1">IF(OR('Outdoor Crops'!R41="",'Outdoor Crops'!W41="",'Outdoor Profit|Loss Per Crop'!M39=""),"",'Outdoor Crops'!R41*'Outdoor Crops'!W41*'Outdoor Profit|Loss Per Crop'!M39)</f>
        <v/>
      </c>
      <c r="P39" s="462" t="str">
        <f t="shared" ca="1" si="2"/>
        <v/>
      </c>
      <c r="Q39" s="464"/>
      <c r="R39" s="462" t="str">
        <f ca="1">IF(OR(P39="",'Outdoor Crops'!R41="",'Outdoor Crops'!W41=""),"",P39/('Outdoor Crops'!R41*'Outdoor Crops'!W41))</f>
        <v/>
      </c>
      <c r="S39" s="462" t="str">
        <f t="shared" ca="1" si="3"/>
        <v/>
      </c>
    </row>
    <row r="40" spans="1:19" ht="12" customHeight="1" x14ac:dyDescent="0.3">
      <c r="A40" s="184"/>
      <c r="B40" s="219" t="str">
        <f ca="1">IF(CELL("type",'Outdoor Crops'!B42)="b","",'Outdoor Crops'!B42 &amp; " (" &amp; 'Outdoor Crops'!C42 &amp; ")")</f>
        <v/>
      </c>
      <c r="C40" s="462" t="str">
        <f ca="1">IF(CELL("Type",'Outdoor Crops'!B42)="b","",SUM('Outdoor Crops'!F42:I42)+SUM('Outdoor Crops'!L42:Q42))</f>
        <v/>
      </c>
      <c r="D40" s="462" t="str">
        <f>IF('Outdoor Crops'!R42=0,"",C40/'Outdoor Crops'!R42)</f>
        <v/>
      </c>
      <c r="E40" s="463" t="str">
        <f ca="1">IF(B40="","",'Outdoor Crops'!AH42)</f>
        <v/>
      </c>
      <c r="F40" s="463" t="str">
        <f ca="1">IF(B40="","",'Outdoor Crops'!AG42)</f>
        <v/>
      </c>
      <c r="G40" s="464"/>
      <c r="H40" s="462" t="str">
        <f ca="1">IF(CELL("Type",'Outdoor Crops'!B42)="b","",'Results-Outdoor Overhead'!$G$51)</f>
        <v/>
      </c>
      <c r="I40" s="462" t="str">
        <f ca="1">IF(CELL("Type",'Outdoor Crops'!B42)="b","",'Outdoor Crops'!U42*'Outdoor Crops'!V42*'Outdoor Profit|Loss Per Crop'!H40)</f>
        <v/>
      </c>
      <c r="J40" s="462" t="str">
        <f t="shared" ca="1" si="0"/>
        <v/>
      </c>
      <c r="K40" s="462" t="str">
        <f ca="1">IF(ISERR((1-'Outdoor Crops'!W42)*'Outdoor Crops'!R42*J40/('Outdoor Crops'!W42*'Outdoor Crops'!R42)),"",(1-'Outdoor Crops'!W42)*'Outdoor Crops'!R42*J40/('Outdoor Crops'!W42*'Outdoor Crops'!R42))</f>
        <v/>
      </c>
      <c r="L40" s="464"/>
      <c r="M40" s="462" t="str">
        <f t="shared" ca="1" si="1"/>
        <v/>
      </c>
      <c r="N40" s="462" t="str">
        <f>IF(OR('Outdoor Crops'!R42="",'Outdoor Crops'!W42="",'Outdoor Crops'!X42=""),"",'Outdoor Crops'!R42*'Outdoor Crops'!W42*'Outdoor Crops'!X42)</f>
        <v/>
      </c>
      <c r="O40" s="462" t="str">
        <f ca="1">IF(OR('Outdoor Crops'!R42="",'Outdoor Crops'!W42="",'Outdoor Profit|Loss Per Crop'!M40=""),"",'Outdoor Crops'!R42*'Outdoor Crops'!W42*'Outdoor Profit|Loss Per Crop'!M40)</f>
        <v/>
      </c>
      <c r="P40" s="462" t="str">
        <f t="shared" ca="1" si="2"/>
        <v/>
      </c>
      <c r="Q40" s="464"/>
      <c r="R40" s="462" t="str">
        <f ca="1">IF(OR(P40="",'Outdoor Crops'!R42="",'Outdoor Crops'!W42=""),"",P40/('Outdoor Crops'!R42*'Outdoor Crops'!W42))</f>
        <v/>
      </c>
      <c r="S40" s="462" t="str">
        <f t="shared" ca="1" si="3"/>
        <v/>
      </c>
    </row>
    <row r="41" spans="1:19" x14ac:dyDescent="0.3">
      <c r="A41" s="184"/>
      <c r="B41" s="219" t="str">
        <f ca="1">IF(CELL("type",'Outdoor Crops'!B43)="b","",'Outdoor Crops'!B43 &amp; " (" &amp; 'Outdoor Crops'!C43 &amp; ")")</f>
        <v/>
      </c>
      <c r="C41" s="462" t="str">
        <f ca="1">IF(CELL("Type",'Outdoor Crops'!B43)="b","",SUM('Outdoor Crops'!F43:I43)+SUM('Outdoor Crops'!L43:Q43))</f>
        <v/>
      </c>
      <c r="D41" s="462" t="str">
        <f>IF('Outdoor Crops'!R43=0,"",C41/'Outdoor Crops'!R43)</f>
        <v/>
      </c>
      <c r="E41" s="463" t="str">
        <f ca="1">IF(B41="","",'Outdoor Crops'!AH43)</f>
        <v/>
      </c>
      <c r="F41" s="463" t="str">
        <f ca="1">IF(B41="","",'Outdoor Crops'!AG43)</f>
        <v/>
      </c>
      <c r="G41" s="464"/>
      <c r="H41" s="462" t="str">
        <f ca="1">IF(CELL("Type",'Outdoor Crops'!B43)="b","",'Results-Outdoor Overhead'!$G$51)</f>
        <v/>
      </c>
      <c r="I41" s="462" t="str">
        <f ca="1">IF(CELL("Type",'Outdoor Crops'!B43)="b","",'Outdoor Crops'!U43*'Outdoor Crops'!V43*'Outdoor Profit|Loss Per Crop'!H41)</f>
        <v/>
      </c>
      <c r="J41" s="462" t="str">
        <f t="shared" ca="1" si="0"/>
        <v/>
      </c>
      <c r="K41" s="462" t="str">
        <f ca="1">IF(ISERR((1-'Outdoor Crops'!W43)*'Outdoor Crops'!R43*J41/('Outdoor Crops'!W43*'Outdoor Crops'!R43)),"",(1-'Outdoor Crops'!W43)*'Outdoor Crops'!R43*J41/('Outdoor Crops'!W43*'Outdoor Crops'!R43))</f>
        <v/>
      </c>
      <c r="L41" s="464"/>
      <c r="M41" s="462" t="str">
        <f t="shared" ca="1" si="1"/>
        <v/>
      </c>
      <c r="N41" s="462" t="str">
        <f>IF(OR('Outdoor Crops'!R43="",'Outdoor Crops'!W43="",'Outdoor Crops'!X43=""),"",'Outdoor Crops'!R43*'Outdoor Crops'!W43*'Outdoor Crops'!X43)</f>
        <v/>
      </c>
      <c r="O41" s="462" t="str">
        <f ca="1">IF(OR('Outdoor Crops'!R43="",'Outdoor Crops'!W43="",'Outdoor Profit|Loss Per Crop'!M41=""),"",'Outdoor Crops'!R43*'Outdoor Crops'!W43*'Outdoor Profit|Loss Per Crop'!M41)</f>
        <v/>
      </c>
      <c r="P41" s="462" t="str">
        <f t="shared" ca="1" si="2"/>
        <v/>
      </c>
      <c r="Q41" s="464"/>
      <c r="R41" s="462" t="str">
        <f ca="1">IF(OR(P41="",'Outdoor Crops'!R43="",'Outdoor Crops'!W43=""),"",P41/('Outdoor Crops'!R43*'Outdoor Crops'!W43))</f>
        <v/>
      </c>
      <c r="S41" s="462" t="str">
        <f t="shared" ca="1" si="3"/>
        <v/>
      </c>
    </row>
    <row r="42" spans="1:19" x14ac:dyDescent="0.3">
      <c r="A42" s="184"/>
      <c r="B42" s="219" t="str">
        <f ca="1">IF(CELL("type",'Outdoor Crops'!B44)="b","",'Outdoor Crops'!B44 &amp; " (" &amp; 'Outdoor Crops'!C44 &amp; ")")</f>
        <v/>
      </c>
      <c r="C42" s="462" t="str">
        <f ca="1">IF(CELL("Type",'Outdoor Crops'!B44)="b","",SUM('Outdoor Crops'!F44:I44)+SUM('Outdoor Crops'!L44:Q44))</f>
        <v/>
      </c>
      <c r="D42" s="462" t="str">
        <f>IF('Outdoor Crops'!R44=0,"",C42/'Outdoor Crops'!R44)</f>
        <v/>
      </c>
      <c r="E42" s="463" t="str">
        <f ca="1">IF(B42="","",'Outdoor Crops'!AH44)</f>
        <v/>
      </c>
      <c r="F42" s="463" t="str">
        <f ca="1">IF(B42="","",'Outdoor Crops'!AG44)</f>
        <v/>
      </c>
      <c r="G42" s="464"/>
      <c r="H42" s="462" t="str">
        <f ca="1">IF(CELL("Type",'Outdoor Crops'!B44)="b","",'Results-Outdoor Overhead'!$G$51)</f>
        <v/>
      </c>
      <c r="I42" s="462" t="str">
        <f ca="1">IF(CELL("Type",'Outdoor Crops'!B44)="b","",'Outdoor Crops'!U44*'Outdoor Crops'!V44*'Outdoor Profit|Loss Per Crop'!H42)</f>
        <v/>
      </c>
      <c r="J42" s="462" t="str">
        <f t="shared" ca="1" si="0"/>
        <v/>
      </c>
      <c r="K42" s="462" t="str">
        <f ca="1">IF(ISERR((1-'Outdoor Crops'!W44)*'Outdoor Crops'!R44*J42/('Outdoor Crops'!W44*'Outdoor Crops'!R44)),"",(1-'Outdoor Crops'!W44)*'Outdoor Crops'!R44*J42/('Outdoor Crops'!W44*'Outdoor Crops'!R44))</f>
        <v/>
      </c>
      <c r="L42" s="464"/>
      <c r="M42" s="462" t="str">
        <f t="shared" ca="1" si="1"/>
        <v/>
      </c>
      <c r="N42" s="462" t="str">
        <f>IF(OR('Outdoor Crops'!R44="",'Outdoor Crops'!W44="",'Outdoor Crops'!X44=""),"",'Outdoor Crops'!R44*'Outdoor Crops'!W44*'Outdoor Crops'!X44)</f>
        <v/>
      </c>
      <c r="O42" s="462" t="str">
        <f ca="1">IF(OR('Outdoor Crops'!R44="",'Outdoor Crops'!W44="",'Outdoor Profit|Loss Per Crop'!M42=""),"",'Outdoor Crops'!R44*'Outdoor Crops'!W44*'Outdoor Profit|Loss Per Crop'!M42)</f>
        <v/>
      </c>
      <c r="P42" s="462" t="str">
        <f t="shared" ca="1" si="2"/>
        <v/>
      </c>
      <c r="Q42" s="464"/>
      <c r="R42" s="462" t="str">
        <f ca="1">IF(OR(P42="",'Outdoor Crops'!R44="",'Outdoor Crops'!W44=""),"",P42/('Outdoor Crops'!R44*'Outdoor Crops'!W44))</f>
        <v/>
      </c>
      <c r="S42" s="462" t="str">
        <f t="shared" ca="1" si="3"/>
        <v/>
      </c>
    </row>
    <row r="43" spans="1:19" x14ac:dyDescent="0.3">
      <c r="A43" s="184"/>
      <c r="B43" s="219" t="str">
        <f ca="1">IF(CELL("type",'Outdoor Crops'!B45)="b","",'Outdoor Crops'!B45 &amp; " (" &amp; 'Outdoor Crops'!C45 &amp; ")")</f>
        <v/>
      </c>
      <c r="C43" s="462" t="str">
        <f ca="1">IF(CELL("Type",'Outdoor Crops'!B45)="b","",SUM('Outdoor Crops'!F45:I45)+SUM('Outdoor Crops'!L45:Q45))</f>
        <v/>
      </c>
      <c r="D43" s="462" t="str">
        <f>IF('Outdoor Crops'!R45=0,"",C43/'Outdoor Crops'!R45)</f>
        <v/>
      </c>
      <c r="E43" s="463" t="str">
        <f ca="1">IF(B43="","",'Outdoor Crops'!AH45)</f>
        <v/>
      </c>
      <c r="F43" s="463" t="str">
        <f ca="1">IF(B43="","",'Outdoor Crops'!AG45)</f>
        <v/>
      </c>
      <c r="G43" s="464"/>
      <c r="H43" s="462" t="str">
        <f ca="1">IF(CELL("Type",'Outdoor Crops'!B45)="b","",'Results-Outdoor Overhead'!$G$51)</f>
        <v/>
      </c>
      <c r="I43" s="462" t="str">
        <f ca="1">IF(CELL("Type",'Outdoor Crops'!B45)="b","",'Outdoor Crops'!U45*'Outdoor Crops'!V45*'Outdoor Profit|Loss Per Crop'!H43)</f>
        <v/>
      </c>
      <c r="J43" s="462" t="str">
        <f t="shared" ca="1" si="0"/>
        <v/>
      </c>
      <c r="K43" s="462" t="str">
        <f ca="1">IF(ISERR((1-'Outdoor Crops'!W45)*'Outdoor Crops'!R45*J43/('Outdoor Crops'!W45*'Outdoor Crops'!R45)),"",(1-'Outdoor Crops'!W45)*'Outdoor Crops'!R45*J43/('Outdoor Crops'!W45*'Outdoor Crops'!R45))</f>
        <v/>
      </c>
      <c r="L43" s="464"/>
      <c r="M43" s="462" t="str">
        <f t="shared" ca="1" si="1"/>
        <v/>
      </c>
      <c r="N43" s="462" t="str">
        <f>IF(OR('Outdoor Crops'!R45="",'Outdoor Crops'!W45="",'Outdoor Crops'!X45=""),"",'Outdoor Crops'!R45*'Outdoor Crops'!W45*'Outdoor Crops'!X45)</f>
        <v/>
      </c>
      <c r="O43" s="462" t="str">
        <f ca="1">IF(OR('Outdoor Crops'!R45="",'Outdoor Crops'!W45="",'Outdoor Profit|Loss Per Crop'!M43=""),"",'Outdoor Crops'!R45*'Outdoor Crops'!W45*'Outdoor Profit|Loss Per Crop'!M43)</f>
        <v/>
      </c>
      <c r="P43" s="462" t="str">
        <f t="shared" ca="1" si="2"/>
        <v/>
      </c>
      <c r="Q43" s="464"/>
      <c r="R43" s="462" t="str">
        <f ca="1">IF(OR(P43="",'Outdoor Crops'!R45="",'Outdoor Crops'!W45=""),"",P43/('Outdoor Crops'!R45*'Outdoor Crops'!W45))</f>
        <v/>
      </c>
      <c r="S43" s="462" t="str">
        <f t="shared" ca="1" si="3"/>
        <v/>
      </c>
    </row>
    <row r="44" spans="1:19" ht="14" thickBot="1" x14ac:dyDescent="0.35">
      <c r="A44" s="184"/>
      <c r="B44" s="220" t="s">
        <v>194</v>
      </c>
      <c r="C44" s="465">
        <f ca="1">SUM(C4:C43)</f>
        <v>76175</v>
      </c>
      <c r="D44" s="465">
        <f ca="1">SUM(D4:D43)</f>
        <v>2.9145622895622894</v>
      </c>
      <c r="E44" s="466">
        <f ca="1">SUM(E4:E43)</f>
        <v>43560</v>
      </c>
      <c r="F44" s="466">
        <f ca="1">SUM(F4:F43)</f>
        <v>653400</v>
      </c>
      <c r="G44" s="467"/>
      <c r="H44" s="465"/>
      <c r="I44" s="465"/>
      <c r="J44" s="465"/>
      <c r="K44" s="468"/>
      <c r="L44" s="467"/>
      <c r="M44" s="469"/>
      <c r="N44" s="465">
        <f>SUM(N4:N43)</f>
        <v>99316.799999999988</v>
      </c>
      <c r="O44" s="465">
        <f ca="1">SUM(O4:O43)</f>
        <v>80085.799999999988</v>
      </c>
      <c r="P44" s="468"/>
      <c r="Q44" s="467"/>
      <c r="R44" s="465"/>
      <c r="S44" s="465"/>
    </row>
    <row r="45" spans="1:19" ht="14" thickTop="1" x14ac:dyDescent="0.3">
      <c r="A45" s="34"/>
      <c r="B45" s="34"/>
      <c r="C45" s="34"/>
      <c r="D45" s="34"/>
      <c r="E45" s="34"/>
      <c r="F45" s="34"/>
      <c r="G45" s="51"/>
      <c r="H45" s="34"/>
      <c r="I45" s="34"/>
      <c r="J45" s="34"/>
      <c r="K45" s="34"/>
      <c r="L45" s="51"/>
      <c r="M45" s="34"/>
      <c r="N45" s="34"/>
      <c r="O45" s="34"/>
      <c r="P45" s="34"/>
      <c r="Q45" s="51"/>
      <c r="R45" s="34"/>
      <c r="S45" s="34"/>
    </row>
    <row r="46" spans="1:19" x14ac:dyDescent="0.3">
      <c r="A46" s="34"/>
      <c r="B46" s="34"/>
      <c r="C46" s="34"/>
      <c r="D46" s="34"/>
      <c r="E46" s="34"/>
      <c r="F46" s="34"/>
      <c r="G46" s="51"/>
      <c r="H46" s="34"/>
      <c r="I46" s="34"/>
      <c r="J46" s="34"/>
      <c r="K46" s="34"/>
      <c r="L46" s="51"/>
      <c r="M46" s="34"/>
      <c r="N46" s="34"/>
      <c r="O46" s="34"/>
      <c r="P46" s="34"/>
      <c r="Q46" s="51"/>
      <c r="R46" s="34"/>
      <c r="S46" s="34"/>
    </row>
    <row r="47" spans="1:19" x14ac:dyDescent="0.3">
      <c r="A47" s="34"/>
      <c r="B47" s="34"/>
      <c r="C47" s="34"/>
      <c r="D47" s="34"/>
      <c r="E47" s="34"/>
      <c r="F47" s="34"/>
      <c r="G47" s="51"/>
      <c r="H47" s="34"/>
      <c r="I47" s="34"/>
      <c r="J47" s="34"/>
      <c r="K47" s="34"/>
      <c r="L47" s="51"/>
      <c r="M47" s="34"/>
      <c r="N47" s="34"/>
      <c r="O47" s="34"/>
      <c r="P47" s="34"/>
      <c r="Q47" s="51"/>
      <c r="R47" s="34"/>
      <c r="S47" s="34"/>
    </row>
    <row r="48" spans="1:19" x14ac:dyDescent="0.3">
      <c r="A48" s="34"/>
      <c r="B48" s="34"/>
      <c r="C48" s="34"/>
      <c r="D48" s="34"/>
      <c r="E48" s="34"/>
      <c r="F48" s="34"/>
      <c r="G48" s="51"/>
      <c r="H48" s="34"/>
      <c r="I48" s="34"/>
      <c r="J48" s="34"/>
      <c r="K48" s="34"/>
      <c r="L48" s="51"/>
      <c r="M48" s="34"/>
      <c r="N48" s="34"/>
      <c r="O48" s="34"/>
      <c r="P48" s="34"/>
      <c r="Q48" s="51"/>
      <c r="R48" s="34"/>
      <c r="S48" s="34"/>
    </row>
  </sheetData>
  <mergeCells count="5">
    <mergeCell ref="C1:S1"/>
    <mergeCell ref="C2:F2"/>
    <mergeCell ref="H2:K2"/>
    <mergeCell ref="M2:P2"/>
    <mergeCell ref="R2:S2"/>
  </mergeCells>
  <phoneticPr fontId="3" type="noConversion"/>
  <printOptions horizontalCentered="1"/>
  <pageMargins left="0.5" right="0.5" top="0.5" bottom="0.5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N56"/>
  <sheetViews>
    <sheetView workbookViewId="0">
      <pane xSplit="1" ySplit="3" topLeftCell="B37" activePane="bottomRight" state="frozenSplit"/>
      <selection pane="topRight" activeCell="I29" sqref="I29"/>
      <selection pane="bottomLeft" activeCell="I29" sqref="I29"/>
      <selection pane="bottomRight" activeCell="A2" sqref="A2"/>
    </sheetView>
  </sheetViews>
  <sheetFormatPr defaultColWidth="7.4609375" defaultRowHeight="13.5" x14ac:dyDescent="0.3"/>
  <cols>
    <col min="1" max="1" width="18.4609375" customWidth="1"/>
    <col min="2" max="2" width="11.23046875" customWidth="1"/>
    <col min="3" max="3" width="22.69140625" customWidth="1"/>
    <col min="4" max="4" width="10.15234375" customWidth="1"/>
    <col min="5" max="5" width="13.15234375" customWidth="1"/>
    <col min="6" max="6" width="12.61328125" customWidth="1"/>
    <col min="7" max="7" width="11.4609375" customWidth="1"/>
    <col min="9" max="9" width="18.23046875" bestFit="1" customWidth="1"/>
    <col min="10" max="10" width="11.69140625" customWidth="1"/>
    <col min="11" max="11" width="9.69140625" bestFit="1" customWidth="1"/>
    <col min="12" max="12" width="10.84375" customWidth="1"/>
    <col min="13" max="13" width="7.15234375" customWidth="1"/>
  </cols>
  <sheetData>
    <row r="1" spans="1:13" ht="43.5" customHeight="1" x14ac:dyDescent="0.3">
      <c r="A1" s="184"/>
      <c r="B1" s="123" t="str">
        <f>"Results: " &amp; [1]Income!C3 &amp; " Greenhouse Overhead &amp; Variable Costs (" &amp; [1]Income!E3 &amp; ")"</f>
        <v>Results:  Greenhouse Overhead &amp; Variable Costs ()</v>
      </c>
      <c r="C1" s="57"/>
      <c r="D1" s="57"/>
      <c r="E1" s="57"/>
      <c r="F1" s="57"/>
      <c r="G1" s="57"/>
    </row>
    <row r="2" spans="1:13" ht="54.75" customHeight="1" x14ac:dyDescent="0.3">
      <c r="A2" s="184"/>
      <c r="B2" s="223"/>
      <c r="C2" s="224"/>
      <c r="D2" s="605" t="s">
        <v>322</v>
      </c>
      <c r="E2" s="605" t="s">
        <v>323</v>
      </c>
      <c r="F2" s="605" t="s">
        <v>324</v>
      </c>
      <c r="G2" s="607" t="s">
        <v>325</v>
      </c>
    </row>
    <row r="3" spans="1:13" ht="14.25" customHeight="1" x14ac:dyDescent="0.3">
      <c r="A3" s="184"/>
      <c r="B3" s="225"/>
      <c r="C3" s="226" t="s">
        <v>326</v>
      </c>
      <c r="D3" s="606"/>
      <c r="E3" s="606"/>
      <c r="F3" s="606"/>
      <c r="G3" s="608"/>
      <c r="I3" s="256"/>
      <c r="J3" s="558"/>
      <c r="K3" s="558"/>
      <c r="L3" s="558"/>
      <c r="M3" s="558"/>
    </row>
    <row r="4" spans="1:13" ht="14.5" thickBot="1" x14ac:dyDescent="0.35">
      <c r="A4" s="184"/>
      <c r="B4" s="122" t="s">
        <v>16</v>
      </c>
      <c r="C4" s="110"/>
      <c r="D4" s="120">
        <f>Income!D6</f>
        <v>2120243</v>
      </c>
      <c r="E4" s="130"/>
      <c r="F4" s="130"/>
      <c r="G4" s="131"/>
      <c r="I4" s="542"/>
      <c r="J4" s="546"/>
      <c r="K4" s="547"/>
      <c r="L4" s="545"/>
      <c r="M4" s="544"/>
    </row>
    <row r="5" spans="1:13" ht="14" thickTop="1" x14ac:dyDescent="0.3">
      <c r="A5" s="184"/>
      <c r="B5" s="227" t="s">
        <v>23</v>
      </c>
      <c r="C5" s="228"/>
      <c r="D5" s="229"/>
      <c r="E5" s="230"/>
      <c r="F5" s="230"/>
      <c r="G5" s="231"/>
      <c r="I5" s="256"/>
      <c r="J5" s="558"/>
      <c r="K5" s="558"/>
      <c r="L5" s="610"/>
      <c r="M5" s="610"/>
    </row>
    <row r="6" spans="1:13" x14ac:dyDescent="0.3">
      <c r="A6" s="184"/>
      <c r="B6" s="121"/>
      <c r="C6" s="111" t="str">
        <f>[1]Income!C8</f>
        <v>Seeds, cuttings, or plants</v>
      </c>
      <c r="D6" s="120">
        <f>Income!D8</f>
        <v>440540</v>
      </c>
      <c r="E6" s="119">
        <f t="shared" ref="E6:E13" si="0">IF($D$4=0,"",D6/$D$4)</f>
        <v>0.20777807072113905</v>
      </c>
      <c r="F6" s="118">
        <f>'Greenhouse Crops'!I$45</f>
        <v>440540</v>
      </c>
      <c r="G6" s="118">
        <f t="shared" ref="G6:G13" si="1">D6-F6</f>
        <v>0</v>
      </c>
      <c r="I6" s="548"/>
      <c r="J6" s="546"/>
      <c r="K6" s="547"/>
      <c r="L6" s="543"/>
      <c r="M6" s="544"/>
    </row>
    <row r="7" spans="1:13" x14ac:dyDescent="0.3">
      <c r="A7" s="184"/>
      <c r="B7" s="121"/>
      <c r="C7" s="111" t="str">
        <f>[1]Income!C9</f>
        <v>Pots or containers</v>
      </c>
      <c r="D7" s="120">
        <f>Income!D9</f>
        <v>141180</v>
      </c>
      <c r="E7" s="119">
        <f t="shared" si="0"/>
        <v>6.6586707278363855E-2</v>
      </c>
      <c r="F7" s="118">
        <f>'Greenhouse Crops'!M45</f>
        <v>141180</v>
      </c>
      <c r="G7" s="118">
        <f t="shared" si="1"/>
        <v>0</v>
      </c>
      <c r="I7" s="548"/>
      <c r="J7" s="546"/>
      <c r="K7" s="547"/>
      <c r="L7" s="543"/>
      <c r="M7" s="544"/>
    </row>
    <row r="8" spans="1:13" x14ac:dyDescent="0.3">
      <c r="A8" s="184"/>
      <c r="B8" s="121"/>
      <c r="C8" s="111" t="str">
        <f>[1]Income!C10</f>
        <v>Marketing Containers</v>
      </c>
      <c r="D8" s="120">
        <f>Income!D10</f>
        <v>0</v>
      </c>
      <c r="E8" s="119">
        <f t="shared" si="0"/>
        <v>0</v>
      </c>
      <c r="F8" s="118">
        <f>'Greenhouse Crops'!Y$45</f>
        <v>0</v>
      </c>
      <c r="G8" s="118">
        <f t="shared" si="1"/>
        <v>0</v>
      </c>
      <c r="I8" s="549"/>
      <c r="J8" s="546"/>
      <c r="K8" s="547"/>
      <c r="L8" s="543"/>
      <c r="M8" s="544"/>
    </row>
    <row r="9" spans="1:13" x14ac:dyDescent="0.3">
      <c r="A9" s="184"/>
      <c r="B9" s="121"/>
      <c r="C9" s="111" t="str">
        <f>[1]Income!C11</f>
        <v>Growing Media</v>
      </c>
      <c r="D9" s="120">
        <f>Income!D11</f>
        <v>37340</v>
      </c>
      <c r="E9" s="119">
        <f t="shared" si="0"/>
        <v>1.7611188906177265E-2</v>
      </c>
      <c r="F9" s="118">
        <f>'Greenhouse Crops'!O$45</f>
        <v>37340</v>
      </c>
      <c r="G9" s="118">
        <f t="shared" si="1"/>
        <v>0</v>
      </c>
      <c r="I9" s="548"/>
      <c r="J9" s="546"/>
      <c r="K9" s="547"/>
      <c r="L9" s="543"/>
      <c r="M9" s="544"/>
    </row>
    <row r="10" spans="1:13" x14ac:dyDescent="0.3">
      <c r="A10" s="184"/>
      <c r="B10" s="121"/>
      <c r="C10" s="111" t="str">
        <f>[1]Income!C12</f>
        <v>Fertilizer and chemicals</v>
      </c>
      <c r="D10" s="120">
        <f>Income!D12</f>
        <v>40360</v>
      </c>
      <c r="E10" s="119">
        <f t="shared" si="0"/>
        <v>1.9035553943580995E-2</v>
      </c>
      <c r="F10" s="118">
        <f>'Greenhouse Crops'!Q$45</f>
        <v>40360</v>
      </c>
      <c r="G10" s="118">
        <f t="shared" si="1"/>
        <v>0</v>
      </c>
      <c r="I10" s="548"/>
      <c r="J10" s="546"/>
      <c r="K10" s="547"/>
      <c r="L10" s="543"/>
      <c r="M10" s="544"/>
    </row>
    <row r="11" spans="1:13" x14ac:dyDescent="0.3">
      <c r="A11" s="184"/>
      <c r="B11" s="121"/>
      <c r="C11" s="111" t="str">
        <f>[1]Income!C13</f>
        <v>Tags</v>
      </c>
      <c r="D11" s="120">
        <f>Income!D13</f>
        <v>60160</v>
      </c>
      <c r="E11" s="119">
        <f t="shared" si="0"/>
        <v>2.8374106175565725E-2</v>
      </c>
      <c r="F11" s="118">
        <f>'Greenhouse Crops'!U$45</f>
        <v>60160</v>
      </c>
      <c r="G11" s="118">
        <f t="shared" si="1"/>
        <v>0</v>
      </c>
      <c r="I11" s="548"/>
      <c r="J11" s="546"/>
      <c r="K11" s="547"/>
      <c r="L11" s="543"/>
      <c r="M11" s="544"/>
    </row>
    <row r="12" spans="1:13" x14ac:dyDescent="0.3">
      <c r="A12" s="184"/>
      <c r="B12" s="121"/>
      <c r="C12" s="111" t="str">
        <f>[1]Income!C14</f>
        <v>Sales Commissions</v>
      </c>
      <c r="D12" s="120">
        <f>Income!D14</f>
        <v>0</v>
      </c>
      <c r="E12" s="119">
        <f t="shared" si="0"/>
        <v>0</v>
      </c>
      <c r="F12" s="118">
        <f>'Greenhouse Crops'!AC$45</f>
        <v>0</v>
      </c>
      <c r="G12" s="118">
        <f t="shared" si="1"/>
        <v>0</v>
      </c>
      <c r="I12" s="548"/>
      <c r="J12" s="546"/>
      <c r="K12" s="547"/>
      <c r="L12" s="543"/>
      <c r="M12" s="544"/>
    </row>
    <row r="13" spans="1:13" ht="14" thickBot="1" x14ac:dyDescent="0.35">
      <c r="A13" s="184"/>
      <c r="B13" s="121"/>
      <c r="C13" s="111" t="str">
        <f>[1]Income!C15</f>
        <v>Other</v>
      </c>
      <c r="D13" s="120">
        <f>Income!D15</f>
        <v>0</v>
      </c>
      <c r="E13" s="119">
        <f t="shared" si="0"/>
        <v>0</v>
      </c>
      <c r="F13" s="118">
        <f>'Greenhouse Crops'!AE$45</f>
        <v>0</v>
      </c>
      <c r="G13" s="118">
        <f t="shared" si="1"/>
        <v>0</v>
      </c>
      <c r="I13" s="550"/>
      <c r="J13" s="551"/>
      <c r="K13" s="551"/>
      <c r="L13" s="545"/>
      <c r="M13" s="544"/>
    </row>
    <row r="14" spans="1:13" ht="14.5" thickTop="1" x14ac:dyDescent="0.3">
      <c r="A14" s="184"/>
      <c r="B14" s="227" t="s">
        <v>33</v>
      </c>
      <c r="C14" s="228"/>
      <c r="D14" s="229"/>
      <c r="E14" s="230"/>
      <c r="F14" s="230"/>
      <c r="G14" s="231"/>
      <c r="I14" s="541"/>
      <c r="J14" s="543"/>
      <c r="K14" s="543"/>
      <c r="L14" s="543"/>
      <c r="M14" s="544"/>
    </row>
    <row r="15" spans="1:13" x14ac:dyDescent="0.3">
      <c r="A15" s="184"/>
      <c r="B15" s="121"/>
      <c r="C15" s="111" t="str">
        <f>[1]Income!C18</f>
        <v>Overhead salaries</v>
      </c>
      <c r="D15" s="120">
        <f>Income!D18</f>
        <v>39667</v>
      </c>
      <c r="E15" s="119">
        <f>IF($D$4=0,"",D15/$D$4)</f>
        <v>1.8708704615461529E-2</v>
      </c>
      <c r="F15" s="119"/>
      <c r="G15" s="118">
        <f>D15-F15</f>
        <v>39667</v>
      </c>
      <c r="I15" s="256"/>
      <c r="J15" s="558"/>
      <c r="K15" s="558"/>
      <c r="L15" s="610"/>
      <c r="M15" s="610"/>
    </row>
    <row r="16" spans="1:13" x14ac:dyDescent="0.3">
      <c r="A16" s="184"/>
      <c r="B16" s="121"/>
      <c r="C16" s="111" t="str">
        <f>[1]Income!C19</f>
        <v>FICA</v>
      </c>
      <c r="D16" s="120">
        <f>Income!D19</f>
        <v>0</v>
      </c>
      <c r="E16" s="119">
        <f>IF($D$4=0,"",D16/$D$4)</f>
        <v>0</v>
      </c>
      <c r="F16" s="119"/>
      <c r="G16" s="118">
        <f>D16-F16</f>
        <v>0</v>
      </c>
      <c r="I16" s="548"/>
      <c r="J16" s="546"/>
      <c r="K16" s="546"/>
      <c r="L16" s="543"/>
      <c r="M16" s="544"/>
    </row>
    <row r="17" spans="1:13" x14ac:dyDescent="0.3">
      <c r="A17" s="184"/>
      <c r="B17" s="121"/>
      <c r="C17" s="111" t="str">
        <f>[1]Income!C20</f>
        <v>Unemployment insurance</v>
      </c>
      <c r="D17" s="120">
        <f>Income!D20</f>
        <v>0</v>
      </c>
      <c r="E17" s="119">
        <f>IF($D$4=0,"",D17/$D$4)</f>
        <v>0</v>
      </c>
      <c r="F17" s="119"/>
      <c r="G17" s="118">
        <f>D17-F17</f>
        <v>0</v>
      </c>
      <c r="I17" s="548"/>
      <c r="J17" s="546"/>
      <c r="K17" s="546"/>
      <c r="L17" s="543"/>
      <c r="M17" s="544"/>
    </row>
    <row r="18" spans="1:13" ht="14" thickBot="1" x14ac:dyDescent="0.35">
      <c r="A18" s="184"/>
      <c r="B18" s="121"/>
      <c r="C18" s="111" t="str">
        <f>[1]Income!C21</f>
        <v>Workmen's compensation</v>
      </c>
      <c r="D18" s="120">
        <f>Income!D21</f>
        <v>0</v>
      </c>
      <c r="E18" s="119">
        <f>IF($D$4=0,"",D18/$D$4)</f>
        <v>0</v>
      </c>
      <c r="F18" s="119"/>
      <c r="G18" s="118">
        <f>D18-F18</f>
        <v>0</v>
      </c>
      <c r="I18" s="548"/>
      <c r="J18" s="546"/>
      <c r="K18" s="546"/>
      <c r="L18" s="543"/>
      <c r="M18" s="544"/>
    </row>
    <row r="19" spans="1:13" ht="14" thickTop="1" x14ac:dyDescent="0.3">
      <c r="A19" s="184"/>
      <c r="B19" s="227" t="s">
        <v>39</v>
      </c>
      <c r="C19" s="228"/>
      <c r="D19" s="229"/>
      <c r="E19" s="231"/>
      <c r="F19" s="231"/>
      <c r="G19" s="231"/>
      <c r="I19" s="550"/>
      <c r="J19" s="552"/>
      <c r="K19" s="552"/>
      <c r="L19" s="545"/>
      <c r="M19" s="544"/>
    </row>
    <row r="20" spans="1:13" ht="14" x14ac:dyDescent="0.3">
      <c r="A20" s="184"/>
      <c r="B20" s="121"/>
      <c r="C20" s="111" t="str">
        <f>[1]Income!C24</f>
        <v>General wages</v>
      </c>
      <c r="D20" s="120">
        <f>Income!D24</f>
        <v>713502</v>
      </c>
      <c r="E20" s="119">
        <f>IF($D$4=0,"",D20/$D$4)</f>
        <v>0.33651897447603885</v>
      </c>
      <c r="F20" s="118">
        <f>'Greenhouse Crops'!G45</f>
        <v>713500</v>
      </c>
      <c r="G20" s="118">
        <f>D20-F20</f>
        <v>2</v>
      </c>
      <c r="I20" s="542"/>
      <c r="J20" s="545"/>
      <c r="K20" s="545"/>
      <c r="L20" s="545"/>
      <c r="M20" s="544"/>
    </row>
    <row r="21" spans="1:13" x14ac:dyDescent="0.3">
      <c r="A21" s="184"/>
      <c r="B21" s="121"/>
      <c r="C21" s="111" t="str">
        <f>[1]Income!C25</f>
        <v>FICA</v>
      </c>
      <c r="D21" s="120">
        <f>Income!D25</f>
        <v>0</v>
      </c>
      <c r="E21" s="119">
        <f>IF($D$4=0,"",D21/$D$4)</f>
        <v>0</v>
      </c>
      <c r="F21" s="119"/>
      <c r="G21" s="118">
        <f>D21-F21</f>
        <v>0</v>
      </c>
      <c r="I21" s="256"/>
      <c r="J21" s="558"/>
      <c r="K21" s="558"/>
      <c r="L21" s="610"/>
      <c r="M21" s="610"/>
    </row>
    <row r="22" spans="1:13" x14ac:dyDescent="0.3">
      <c r="A22" s="184"/>
      <c r="B22" s="121"/>
      <c r="C22" s="111" t="str">
        <f>[1]Income!C26</f>
        <v>Unemployment insurance</v>
      </c>
      <c r="D22" s="120">
        <f>Income!D26</f>
        <v>0</v>
      </c>
      <c r="E22" s="119">
        <f>IF($D$4=0,"",D22/$D$4)</f>
        <v>0</v>
      </c>
      <c r="F22" s="119"/>
      <c r="G22" s="118">
        <f>D22-F22</f>
        <v>0</v>
      </c>
      <c r="I22" s="550"/>
      <c r="J22" s="551"/>
      <c r="K22" s="551"/>
      <c r="L22" s="545"/>
      <c r="M22" s="544"/>
    </row>
    <row r="23" spans="1:13" ht="14" thickBot="1" x14ac:dyDescent="0.35">
      <c r="A23" s="184"/>
      <c r="B23" s="121"/>
      <c r="C23" s="111" t="str">
        <f>[1]Income!C27</f>
        <v>Workmen's compensation</v>
      </c>
      <c r="D23" s="120">
        <f>Income!D27</f>
        <v>0</v>
      </c>
      <c r="E23" s="119">
        <f>IF($D$4=0,"",D23/$D$4)</f>
        <v>0</v>
      </c>
      <c r="F23" s="119"/>
      <c r="G23" s="118">
        <f>D23-F23</f>
        <v>0</v>
      </c>
      <c r="I23" s="548"/>
      <c r="J23" s="546"/>
      <c r="K23" s="546"/>
      <c r="L23" s="543"/>
      <c r="M23" s="544"/>
    </row>
    <row r="24" spans="1:13" ht="14" thickTop="1" x14ac:dyDescent="0.3">
      <c r="A24" s="184"/>
      <c r="B24" s="227" t="s">
        <v>42</v>
      </c>
      <c r="C24" s="228"/>
      <c r="D24" s="229"/>
      <c r="E24" s="231"/>
      <c r="F24" s="231"/>
      <c r="G24" s="231"/>
      <c r="I24" s="548"/>
      <c r="J24" s="546"/>
      <c r="K24" s="546"/>
      <c r="L24" s="543"/>
      <c r="M24" s="544"/>
    </row>
    <row r="25" spans="1:13" x14ac:dyDescent="0.3">
      <c r="A25" s="184"/>
      <c r="B25" s="121"/>
      <c r="C25" s="111" t="str">
        <f>[1]Income!C30</f>
        <v>Heating fuel / Machinery Fuel</v>
      </c>
      <c r="D25" s="120">
        <f>Income!D30</f>
        <v>77566</v>
      </c>
      <c r="E25" s="119">
        <f>IF($D$4=0,"",D25/$D$4)</f>
        <v>3.6583542546774123E-2</v>
      </c>
      <c r="F25" s="118">
        <f>'Greenhouse Crops'!W45</f>
        <v>0</v>
      </c>
      <c r="G25" s="118">
        <f>D25-F25</f>
        <v>77566</v>
      </c>
      <c r="I25" s="548"/>
      <c r="J25" s="546"/>
      <c r="K25" s="546"/>
      <c r="L25" s="543"/>
      <c r="M25" s="544"/>
    </row>
    <row r="26" spans="1:13" ht="14" x14ac:dyDescent="0.3">
      <c r="A26" s="184"/>
      <c r="B26" s="121"/>
      <c r="C26" s="111" t="str">
        <f>[1]Income!C31</f>
        <v>Electricity</v>
      </c>
      <c r="D26" s="120">
        <f>Income!D31</f>
        <v>40352</v>
      </c>
      <c r="E26" s="119">
        <f>IF($D$4=0,"",D26/$D$4)</f>
        <v>1.9031780791164032E-2</v>
      </c>
      <c r="F26" s="119"/>
      <c r="G26" s="118">
        <f>D26-F26</f>
        <v>40352</v>
      </c>
      <c r="I26" s="542"/>
      <c r="J26" s="545"/>
      <c r="K26" s="545"/>
      <c r="L26" s="545"/>
      <c r="M26" s="544"/>
    </row>
    <row r="27" spans="1:13" x14ac:dyDescent="0.3">
      <c r="A27" s="184"/>
      <c r="B27" s="121"/>
      <c r="C27" s="111" t="str">
        <f>[1]Income!C32</f>
        <v>Telephone</v>
      </c>
      <c r="D27" s="120">
        <f>Income!D32</f>
        <v>5394</v>
      </c>
      <c r="E27" s="119">
        <f>IF($D$4=0,"",D27/$D$4)</f>
        <v>2.5440480171376582E-3</v>
      </c>
      <c r="F27" s="119"/>
      <c r="G27" s="118">
        <f>D27-F27</f>
        <v>5394</v>
      </c>
      <c r="I27" s="256"/>
      <c r="J27" s="558"/>
      <c r="K27" s="558"/>
      <c r="L27" s="610"/>
      <c r="M27" s="610"/>
    </row>
    <row r="28" spans="1:13" ht="14" thickBot="1" x14ac:dyDescent="0.35">
      <c r="A28" s="184"/>
      <c r="B28" s="121"/>
      <c r="C28" s="111" t="str">
        <f>[1]Income!C33</f>
        <v>Water</v>
      </c>
      <c r="D28" s="120">
        <f>Income!D33</f>
        <v>164</v>
      </c>
      <c r="E28" s="119">
        <f>IF($D$4=0,"",D28/$D$4)</f>
        <v>7.7349624547752308E-5</v>
      </c>
      <c r="F28" s="119"/>
      <c r="G28" s="118">
        <f>D28-F28</f>
        <v>164</v>
      </c>
      <c r="I28" s="548"/>
      <c r="J28" s="546"/>
      <c r="K28" s="546"/>
      <c r="L28" s="543"/>
      <c r="M28" s="544"/>
    </row>
    <row r="29" spans="1:13" ht="14" thickTop="1" x14ac:dyDescent="0.3">
      <c r="A29" s="184"/>
      <c r="B29" s="227" t="s">
        <v>48</v>
      </c>
      <c r="C29" s="228"/>
      <c r="D29" s="229"/>
      <c r="E29" s="232"/>
      <c r="F29" s="232"/>
      <c r="G29" s="232"/>
      <c r="I29" s="548"/>
      <c r="J29" s="546"/>
      <c r="K29" s="546"/>
      <c r="L29" s="543"/>
      <c r="M29" s="544"/>
    </row>
    <row r="30" spans="1:13" x14ac:dyDescent="0.3">
      <c r="A30" s="184"/>
      <c r="B30" s="121"/>
      <c r="C30" s="111" t="str">
        <f>[1]Income!C36</f>
        <v>Depreciation</v>
      </c>
      <c r="D30" s="120">
        <f>Income!D36</f>
        <v>92542</v>
      </c>
      <c r="E30" s="119">
        <f t="shared" ref="E30:E44" si="2">IF($D$4=0,"",D30/$D$4)</f>
        <v>4.3646883871329846E-2</v>
      </c>
      <c r="F30" s="119"/>
      <c r="G30" s="118">
        <f t="shared" ref="G30:G44" si="3">D30-F30</f>
        <v>92542</v>
      </c>
      <c r="I30" s="548"/>
      <c r="J30" s="546"/>
      <c r="K30" s="546"/>
      <c r="L30" s="543"/>
      <c r="M30" s="544"/>
    </row>
    <row r="31" spans="1:13" x14ac:dyDescent="0.3">
      <c r="A31" s="184"/>
      <c r="B31" s="121"/>
      <c r="C31" s="111" t="str">
        <f>[1]Income!C37</f>
        <v>Interest</v>
      </c>
      <c r="D31" s="120">
        <f>Income!D37</f>
        <v>7930</v>
      </c>
      <c r="E31" s="119">
        <f t="shared" si="2"/>
        <v>3.7401373333150966E-3</v>
      </c>
      <c r="F31" s="119"/>
      <c r="G31" s="118">
        <f t="shared" si="3"/>
        <v>7930</v>
      </c>
      <c r="I31" s="548"/>
      <c r="J31" s="546"/>
      <c r="K31" s="546"/>
      <c r="L31" s="543"/>
      <c r="M31" s="544"/>
    </row>
    <row r="32" spans="1:13" ht="14" x14ac:dyDescent="0.3">
      <c r="A32" s="184"/>
      <c r="B32" s="121"/>
      <c r="C32" s="111" t="str">
        <f>[1]Income!C38</f>
        <v>Repairs</v>
      </c>
      <c r="D32" s="120">
        <f>Income!D38</f>
        <v>43779</v>
      </c>
      <c r="E32" s="119">
        <f t="shared" si="2"/>
        <v>2.0648104957780782E-2</v>
      </c>
      <c r="F32" s="119"/>
      <c r="G32" s="118">
        <f t="shared" si="3"/>
        <v>43779</v>
      </c>
      <c r="I32" s="542"/>
      <c r="J32" s="545"/>
      <c r="K32" s="545"/>
      <c r="L32" s="545"/>
      <c r="M32" s="544"/>
    </row>
    <row r="33" spans="1:13" x14ac:dyDescent="0.3">
      <c r="A33" s="184"/>
      <c r="B33" s="121"/>
      <c r="C33" s="111" t="str">
        <f>[1]Income!C39</f>
        <v>Taxes</v>
      </c>
      <c r="D33" s="120">
        <f>Income!D39</f>
        <v>25681</v>
      </c>
      <c r="E33" s="119">
        <f t="shared" si="2"/>
        <v>1.2112290902505042E-2</v>
      </c>
      <c r="F33" s="119"/>
      <c r="G33" s="118">
        <f t="shared" si="3"/>
        <v>25681</v>
      </c>
      <c r="I33" s="256"/>
      <c r="J33" s="558"/>
      <c r="K33" s="558"/>
      <c r="L33" s="610"/>
      <c r="M33" s="610"/>
    </row>
    <row r="34" spans="1:13" x14ac:dyDescent="0.3">
      <c r="A34" s="184"/>
      <c r="B34" s="121"/>
      <c r="C34" s="111" t="str">
        <f>[1]Income!C40</f>
        <v>Insurance</v>
      </c>
      <c r="D34" s="120">
        <f>Income!D40</f>
        <v>36946</v>
      </c>
      <c r="E34" s="119">
        <f t="shared" si="2"/>
        <v>1.742536114964181E-2</v>
      </c>
      <c r="F34" s="119"/>
      <c r="G34" s="118">
        <f t="shared" si="3"/>
        <v>36946</v>
      </c>
      <c r="I34" s="548"/>
      <c r="J34" s="546"/>
      <c r="K34" s="546"/>
      <c r="L34" s="543"/>
      <c r="M34" s="544"/>
    </row>
    <row r="35" spans="1:13" x14ac:dyDescent="0.3">
      <c r="A35" s="184"/>
      <c r="B35" s="121"/>
      <c r="C35" s="111" t="str">
        <f>[1]Income!C41</f>
        <v>Advertising</v>
      </c>
      <c r="D35" s="120">
        <f>Income!D41</f>
        <v>11077</v>
      </c>
      <c r="E35" s="119">
        <f t="shared" si="2"/>
        <v>5.2244011653381243E-3</v>
      </c>
      <c r="F35" s="119"/>
      <c r="G35" s="118">
        <f t="shared" si="3"/>
        <v>11077</v>
      </c>
      <c r="I35" s="548"/>
      <c r="J35" s="546"/>
      <c r="K35" s="546"/>
      <c r="L35" s="543"/>
      <c r="M35" s="544"/>
    </row>
    <row r="36" spans="1:13" x14ac:dyDescent="0.3">
      <c r="A36" s="184"/>
      <c r="B36" s="121"/>
      <c r="C36" s="111" t="str">
        <f>[1]Income!C42</f>
        <v>Dues and subscriptions</v>
      </c>
      <c r="D36" s="120">
        <f>Income!D42</f>
        <v>0</v>
      </c>
      <c r="E36" s="119">
        <f t="shared" si="2"/>
        <v>0</v>
      </c>
      <c r="F36" s="119"/>
      <c r="G36" s="118">
        <f t="shared" si="3"/>
        <v>0</v>
      </c>
      <c r="I36" s="548"/>
      <c r="J36" s="546"/>
      <c r="K36" s="546"/>
      <c r="L36" s="543"/>
      <c r="M36" s="544"/>
    </row>
    <row r="37" spans="1:13" x14ac:dyDescent="0.3">
      <c r="A37" s="184"/>
      <c r="B37" s="121"/>
      <c r="C37" s="111" t="str">
        <f>[1]Income!C43</f>
        <v>Travel and entertainment</v>
      </c>
      <c r="D37" s="120">
        <f>Income!D43</f>
        <v>7331</v>
      </c>
      <c r="E37" s="119">
        <f t="shared" si="2"/>
        <v>3.4576225460949523E-3</v>
      </c>
      <c r="F37" s="119"/>
      <c r="G37" s="118">
        <f t="shared" si="3"/>
        <v>7331</v>
      </c>
      <c r="I37" s="548"/>
      <c r="J37" s="546"/>
      <c r="K37" s="546"/>
      <c r="L37" s="543"/>
      <c r="M37" s="544"/>
    </row>
    <row r="38" spans="1:13" x14ac:dyDescent="0.3">
      <c r="A38" s="184"/>
      <c r="B38" s="121"/>
      <c r="C38" s="111" t="str">
        <f>[1]Income!C44</f>
        <v>Office expense</v>
      </c>
      <c r="D38" s="120">
        <f>Income!D44</f>
        <v>9389</v>
      </c>
      <c r="E38" s="119">
        <f t="shared" si="2"/>
        <v>4.4282660053588194E-3</v>
      </c>
      <c r="F38" s="119"/>
      <c r="G38" s="118">
        <f t="shared" si="3"/>
        <v>9389</v>
      </c>
      <c r="I38" s="548"/>
      <c r="J38" s="546"/>
      <c r="K38" s="546"/>
      <c r="L38" s="543"/>
      <c r="M38" s="544"/>
    </row>
    <row r="39" spans="1:13" x14ac:dyDescent="0.3">
      <c r="A39" s="184"/>
      <c r="B39" s="121"/>
      <c r="C39" s="111" t="str">
        <f>[1]Income!C45</f>
        <v>Professional fees</v>
      </c>
      <c r="D39" s="120">
        <f>Income!D45</f>
        <v>19244</v>
      </c>
      <c r="E39" s="119">
        <f t="shared" si="2"/>
        <v>9.0763181390057651E-3</v>
      </c>
      <c r="F39" s="119"/>
      <c r="G39" s="118">
        <f t="shared" si="3"/>
        <v>19244</v>
      </c>
      <c r="I39" s="548"/>
      <c r="J39" s="546"/>
      <c r="K39" s="546"/>
      <c r="L39" s="543"/>
      <c r="M39" s="544"/>
    </row>
    <row r="40" spans="1:13" x14ac:dyDescent="0.3">
      <c r="A40" s="184"/>
      <c r="B40" s="121"/>
      <c r="C40" s="111" t="str">
        <f>[1]Income!C47</f>
        <v>Equipment rental</v>
      </c>
      <c r="D40" s="120">
        <f>Income!D47</f>
        <v>0</v>
      </c>
      <c r="E40" s="119">
        <f t="shared" si="2"/>
        <v>0</v>
      </c>
      <c r="F40" s="119"/>
      <c r="G40" s="118">
        <f t="shared" si="3"/>
        <v>0</v>
      </c>
      <c r="I40" s="548"/>
      <c r="J40" s="546"/>
      <c r="K40" s="546"/>
      <c r="L40" s="543"/>
      <c r="M40" s="544"/>
    </row>
    <row r="41" spans="1:13" x14ac:dyDescent="0.3">
      <c r="A41" s="184"/>
      <c r="B41" s="121"/>
      <c r="C41" s="111" t="str">
        <f>[1]Income!C48</f>
        <v>Land rental</v>
      </c>
      <c r="D41" s="120">
        <f>Income!D48</f>
        <v>1792</v>
      </c>
      <c r="E41" s="119">
        <f t="shared" si="2"/>
        <v>8.4518614139983015E-4</v>
      </c>
      <c r="F41" s="119"/>
      <c r="G41" s="118">
        <f t="shared" si="3"/>
        <v>1792</v>
      </c>
      <c r="I41" s="548"/>
      <c r="J41" s="546"/>
      <c r="K41" s="546"/>
      <c r="L41" s="543"/>
      <c r="M41" s="544"/>
    </row>
    <row r="42" spans="1:13" x14ac:dyDescent="0.3">
      <c r="A42" s="184"/>
      <c r="B42" s="121"/>
      <c r="C42" s="111" t="str">
        <f>[1]Income!C49</f>
        <v>Contributions</v>
      </c>
      <c r="D42" s="120">
        <f>Income!D49</f>
        <v>0</v>
      </c>
      <c r="E42" s="119">
        <f t="shared" si="2"/>
        <v>0</v>
      </c>
      <c r="F42" s="119"/>
      <c r="G42" s="118">
        <f t="shared" si="3"/>
        <v>0</v>
      </c>
      <c r="I42" s="548"/>
      <c r="J42" s="546"/>
      <c r="K42" s="546"/>
      <c r="L42" s="543"/>
      <c r="M42" s="544"/>
    </row>
    <row r="43" spans="1:13" x14ac:dyDescent="0.3">
      <c r="A43" s="184"/>
      <c r="B43" s="121"/>
      <c r="C43" s="111" t="str">
        <f>[1]Income!C50</f>
        <v>Bad debts</v>
      </c>
      <c r="D43" s="120">
        <f>Income!D50</f>
        <v>0</v>
      </c>
      <c r="E43" s="119">
        <f t="shared" si="2"/>
        <v>0</v>
      </c>
      <c r="F43" s="119"/>
      <c r="G43" s="118">
        <f t="shared" si="3"/>
        <v>0</v>
      </c>
      <c r="I43" s="548"/>
      <c r="J43" s="546"/>
      <c r="K43" s="546"/>
      <c r="L43" s="543"/>
      <c r="M43" s="544"/>
    </row>
    <row r="44" spans="1:13" x14ac:dyDescent="0.3">
      <c r="A44" s="184"/>
      <c r="B44" s="121"/>
      <c r="C44" s="111" t="str">
        <f>[1]Income!C51</f>
        <v>Miscellaneous</v>
      </c>
      <c r="D44" s="120">
        <f>Income!D51</f>
        <v>26522</v>
      </c>
      <c r="E44" s="119">
        <f t="shared" si="2"/>
        <v>1.2508943550338334E-2</v>
      </c>
      <c r="F44" s="119"/>
      <c r="G44" s="118">
        <f t="shared" si="3"/>
        <v>26522</v>
      </c>
      <c r="I44" s="548"/>
      <c r="J44" s="546"/>
      <c r="K44" s="546"/>
      <c r="L44" s="543"/>
      <c r="M44" s="544"/>
    </row>
    <row r="45" spans="1:13" ht="14" thickBot="1" x14ac:dyDescent="0.35">
      <c r="A45" s="184"/>
      <c r="B45" s="117" t="s">
        <v>327</v>
      </c>
      <c r="C45" s="116"/>
      <c r="D45" s="116"/>
      <c r="E45" s="116"/>
      <c r="F45" s="115">
        <f>SUM(F4:F44)</f>
        <v>1433080</v>
      </c>
      <c r="G45" s="115">
        <f>SUM(G4:G44)</f>
        <v>445378</v>
      </c>
      <c r="I45" s="548"/>
      <c r="J45" s="546"/>
      <c r="K45" s="546"/>
      <c r="L45" s="543"/>
      <c r="M45" s="544"/>
    </row>
    <row r="46" spans="1:13" ht="21" x14ac:dyDescent="0.3">
      <c r="A46" s="184"/>
      <c r="B46" s="114" t="s">
        <v>7</v>
      </c>
      <c r="C46" s="112"/>
      <c r="D46" s="113" t="s">
        <v>328</v>
      </c>
      <c r="E46" s="113" t="s">
        <v>329</v>
      </c>
      <c r="F46" s="112"/>
      <c r="G46" s="112"/>
      <c r="I46" s="548"/>
      <c r="J46" s="546"/>
      <c r="K46" s="546"/>
      <c r="L46" s="543"/>
      <c r="M46" s="544"/>
    </row>
    <row r="47" spans="1:13" x14ac:dyDescent="0.3">
      <c r="A47" s="184"/>
      <c r="B47" s="111" t="s">
        <v>69</v>
      </c>
      <c r="C47" s="110"/>
      <c r="D47" s="109">
        <f>Income!D56</f>
        <v>138759</v>
      </c>
      <c r="E47" s="124"/>
      <c r="F47" s="124"/>
      <c r="G47" s="125"/>
      <c r="I47" s="548"/>
      <c r="J47" s="546"/>
      <c r="K47" s="546"/>
      <c r="L47" s="543"/>
      <c r="M47" s="544"/>
    </row>
    <row r="48" spans="1:13" x14ac:dyDescent="0.3">
      <c r="A48" s="184"/>
      <c r="B48" s="111" t="s">
        <v>330</v>
      </c>
      <c r="C48" s="110"/>
      <c r="D48" s="482">
        <f>Income!D57</f>
        <v>0.75</v>
      </c>
      <c r="E48" s="126"/>
      <c r="F48" s="126"/>
      <c r="G48" s="125"/>
      <c r="I48" s="548"/>
      <c r="J48" s="546"/>
      <c r="K48" s="546"/>
      <c r="L48" s="543"/>
      <c r="M48" s="544"/>
    </row>
    <row r="49" spans="1:14" x14ac:dyDescent="0.3">
      <c r="A49" s="184"/>
      <c r="B49" s="111" t="s">
        <v>331</v>
      </c>
      <c r="C49" s="110"/>
      <c r="D49" s="109">
        <f>Income!D58</f>
        <v>40</v>
      </c>
      <c r="E49" s="126"/>
      <c r="F49" s="126"/>
      <c r="G49" s="125"/>
      <c r="I49" s="550"/>
      <c r="J49" s="551"/>
      <c r="K49" s="551"/>
      <c r="L49" s="545"/>
      <c r="M49" s="544"/>
    </row>
    <row r="50" spans="1:14" ht="14" x14ac:dyDescent="0.3">
      <c r="A50" s="184"/>
      <c r="B50" s="111" t="s">
        <v>332</v>
      </c>
      <c r="C50" s="110"/>
      <c r="D50" s="109">
        <f>D47*D48*D49</f>
        <v>4162770</v>
      </c>
      <c r="E50" s="109">
        <f>'Greenhouse Crops'!AR45</f>
        <v>4170000</v>
      </c>
      <c r="G50" s="125" t="str">
        <f>IF($E$50&gt;D$50,"See Warning Below","")</f>
        <v>See Warning Below</v>
      </c>
      <c r="I50" s="541"/>
      <c r="J50" s="543"/>
      <c r="K50" s="543"/>
      <c r="L50" s="543"/>
      <c r="M50" s="544"/>
    </row>
    <row r="51" spans="1:14" s="106" customFormat="1" ht="12.75" customHeight="1" thickBot="1" x14ac:dyDescent="0.35">
      <c r="A51" s="221"/>
      <c r="B51" s="108" t="s">
        <v>333</v>
      </c>
      <c r="C51" s="107"/>
      <c r="D51" s="107"/>
      <c r="E51" s="107"/>
      <c r="F51" s="107"/>
      <c r="G51" s="127">
        <f>IF('Greenhouse Crops'!AR45=0,"",G45/'Greenhouse Crops'!$AR$45)</f>
        <v>0.1068052757793765</v>
      </c>
      <c r="I51" s="541"/>
      <c r="J51" s="543"/>
      <c r="K51" s="543"/>
      <c r="L51" s="543"/>
      <c r="M51" s="544"/>
      <c r="N51"/>
    </row>
    <row r="52" spans="1:14" ht="13.5" customHeight="1" thickTop="1" thickBot="1" x14ac:dyDescent="0.35">
      <c r="A52" s="184"/>
      <c r="B52" s="105" t="s">
        <v>334</v>
      </c>
      <c r="C52" s="104"/>
      <c r="D52" s="103">
        <f>D4-SUM(D6:D44)</f>
        <v>241785</v>
      </c>
      <c r="E52" s="128">
        <f>IF($D$4=0,"",D52/$D$4)</f>
        <v>0.1140364571419408</v>
      </c>
      <c r="F52" s="104"/>
      <c r="G52" s="129"/>
      <c r="I52" s="553"/>
      <c r="J52" s="545"/>
      <c r="K52" s="545"/>
      <c r="L52" s="545"/>
      <c r="M52" s="544"/>
      <c r="N52" s="106"/>
    </row>
    <row r="53" spans="1:14" s="13" customFormat="1" ht="27" customHeight="1" thickTop="1" x14ac:dyDescent="0.3">
      <c r="A53" s="222"/>
      <c r="B53" s="609" t="s">
        <v>335</v>
      </c>
      <c r="C53" s="609"/>
      <c r="D53" s="609"/>
      <c r="E53" s="609"/>
      <c r="F53" s="609"/>
      <c r="G53" s="609"/>
      <c r="I53" s="301"/>
      <c r="J53" s="301"/>
      <c r="K53" s="301"/>
      <c r="L53" s="301"/>
      <c r="M53" s="301"/>
    </row>
    <row r="54" spans="1:14" x14ac:dyDescent="0.3">
      <c r="A54" s="184"/>
      <c r="B54" s="102"/>
      <c r="C54" s="34"/>
      <c r="D54" s="34"/>
      <c r="E54" s="34"/>
      <c r="F54" s="34"/>
      <c r="G54" s="34"/>
      <c r="I54" s="245"/>
      <c r="J54" s="245"/>
      <c r="K54" s="245"/>
      <c r="L54" s="245"/>
      <c r="M54" s="245"/>
    </row>
    <row r="55" spans="1:14" x14ac:dyDescent="0.3">
      <c r="B55" s="101"/>
      <c r="F55">
        <v>1433090</v>
      </c>
      <c r="I55" s="245"/>
      <c r="J55" s="245"/>
      <c r="K55" s="245"/>
      <c r="L55" s="245"/>
      <c r="M55" s="245"/>
    </row>
    <row r="56" spans="1:14" x14ac:dyDescent="0.3">
      <c r="F56" s="515">
        <f>F45-F55</f>
        <v>-10</v>
      </c>
      <c r="I56" s="245"/>
      <c r="J56" s="245"/>
      <c r="K56" s="245"/>
      <c r="L56" s="245"/>
      <c r="M56" s="245"/>
    </row>
  </sheetData>
  <mergeCells count="10">
    <mergeCell ref="L27:M27"/>
    <mergeCell ref="L33:M33"/>
    <mergeCell ref="L5:M5"/>
    <mergeCell ref="L15:M15"/>
    <mergeCell ref="L21:M21"/>
    <mergeCell ref="D2:D3"/>
    <mergeCell ref="F2:F3"/>
    <mergeCell ref="G2:G3"/>
    <mergeCell ref="B53:G53"/>
    <mergeCell ref="E2:E3"/>
  </mergeCells>
  <phoneticPr fontId="3" type="noConversion"/>
  <printOptions horizontalCentered="1"/>
  <pageMargins left="0.75" right="0.75" top="0.75" bottom="1" header="0.5" footer="0.5"/>
  <pageSetup scale="82" orientation="portrait" horizontalDpi="360" verticalDpi="36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G55"/>
  <sheetViews>
    <sheetView workbookViewId="0">
      <pane xSplit="1" ySplit="3" topLeftCell="B4" activePane="bottomRight" state="frozenSplit"/>
      <selection pane="topRight" activeCell="I29" sqref="I29"/>
      <selection pane="bottomLeft" activeCell="I29" sqref="I29"/>
      <selection pane="bottomRight" activeCell="I5" sqref="I5"/>
    </sheetView>
  </sheetViews>
  <sheetFormatPr defaultColWidth="7.4609375" defaultRowHeight="13.5" x14ac:dyDescent="0.3"/>
  <cols>
    <col min="1" max="1" width="19.15234375" customWidth="1"/>
    <col min="2" max="2" width="11.23046875" customWidth="1"/>
    <col min="3" max="3" width="23.69140625" customWidth="1"/>
    <col min="4" max="4" width="10.4609375" customWidth="1"/>
    <col min="5" max="5" width="13" customWidth="1"/>
    <col min="6" max="6" width="11.4609375" customWidth="1"/>
    <col min="7" max="7" width="11.23046875" customWidth="1"/>
  </cols>
  <sheetData>
    <row r="1" spans="1:7" ht="43.5" customHeight="1" x14ac:dyDescent="0.3">
      <c r="A1" s="233"/>
      <c r="B1" s="123" t="str">
        <f>"Results: " &amp; [1]Income!C3 &amp; " Outdoor Overhead &amp; Variable Costs (" &amp; [1]Income!E3 &amp; ")"</f>
        <v>Results:  Outdoor Overhead &amp; Variable Costs ()</v>
      </c>
      <c r="C1" s="57"/>
      <c r="D1" s="57"/>
      <c r="E1" s="57"/>
      <c r="F1" s="57"/>
      <c r="G1" s="57"/>
    </row>
    <row r="2" spans="1:7" ht="54.75" customHeight="1" x14ac:dyDescent="0.3">
      <c r="A2" s="233"/>
      <c r="B2" s="470"/>
      <c r="C2" s="471"/>
      <c r="D2" s="611" t="s">
        <v>322</v>
      </c>
      <c r="E2" s="611" t="s">
        <v>336</v>
      </c>
      <c r="F2" s="611" t="s">
        <v>324</v>
      </c>
      <c r="G2" s="611" t="s">
        <v>325</v>
      </c>
    </row>
    <row r="3" spans="1:7" ht="10.5" customHeight="1" x14ac:dyDescent="0.3">
      <c r="A3" s="233"/>
      <c r="B3" s="472"/>
      <c r="C3" s="473" t="s">
        <v>326</v>
      </c>
      <c r="D3" s="612"/>
      <c r="E3" s="612"/>
      <c r="F3" s="612"/>
      <c r="G3" s="612"/>
    </row>
    <row r="4" spans="1:7" ht="14" thickBot="1" x14ac:dyDescent="0.35">
      <c r="A4" s="233"/>
      <c r="B4" s="122" t="s">
        <v>16</v>
      </c>
      <c r="C4" s="110"/>
      <c r="D4" s="120">
        <f>Income!E6</f>
        <v>99317</v>
      </c>
      <c r="E4" s="130"/>
      <c r="F4" s="130"/>
      <c r="G4" s="131"/>
    </row>
    <row r="5" spans="1:7" ht="14" thickTop="1" x14ac:dyDescent="0.3">
      <c r="A5" s="233"/>
      <c r="B5" s="227" t="s">
        <v>23</v>
      </c>
      <c r="C5" s="228"/>
      <c r="D5" s="229"/>
      <c r="E5" s="230"/>
      <c r="F5" s="230"/>
      <c r="G5" s="231"/>
    </row>
    <row r="6" spans="1:7" x14ac:dyDescent="0.3">
      <c r="A6" s="233"/>
      <c r="B6" s="121"/>
      <c r="C6" s="111" t="str">
        <f>[1]Income!C8</f>
        <v>Seeds, cuttings, or plants</v>
      </c>
      <c r="D6" s="120">
        <f>Income!E8</f>
        <v>50000</v>
      </c>
      <c r="E6" s="119">
        <f t="shared" ref="E6:E13" si="0">IF($D$4=0,"",D6/$D$4)</f>
        <v>0.50343848485153597</v>
      </c>
      <c r="F6" s="118">
        <f>'Outdoor Crops'!G$46</f>
        <v>50000</v>
      </c>
      <c r="G6" s="118">
        <f t="shared" ref="G6:G13" si="1">D6-F6</f>
        <v>0</v>
      </c>
    </row>
    <row r="7" spans="1:7" x14ac:dyDescent="0.3">
      <c r="A7" s="233"/>
      <c r="B7" s="121"/>
      <c r="C7" s="111" t="str">
        <f>[1]Income!C9</f>
        <v>Pots or containers</v>
      </c>
      <c r="D7" s="120">
        <f>Income!E9</f>
        <v>0</v>
      </c>
      <c r="E7" s="119">
        <f t="shared" si="0"/>
        <v>0</v>
      </c>
      <c r="F7" s="118">
        <f>'Outdoor Crops'!H$46</f>
        <v>0</v>
      </c>
      <c r="G7" s="118">
        <f t="shared" si="1"/>
        <v>0</v>
      </c>
    </row>
    <row r="8" spans="1:7" x14ac:dyDescent="0.3">
      <c r="A8" s="233"/>
      <c r="B8" s="121"/>
      <c r="C8" s="111" t="str">
        <f>[1]Income!C10</f>
        <v>Marketing Containers</v>
      </c>
      <c r="D8" s="120">
        <f>Income!E10</f>
        <v>6915</v>
      </c>
      <c r="E8" s="119">
        <f t="shared" si="0"/>
        <v>6.9625542454967423E-2</v>
      </c>
      <c r="F8" s="118">
        <f>'Outdoor Crops'!O$46</f>
        <v>6915</v>
      </c>
      <c r="G8" s="118">
        <f t="shared" si="1"/>
        <v>0</v>
      </c>
    </row>
    <row r="9" spans="1:7" x14ac:dyDescent="0.3">
      <c r="A9" s="233"/>
      <c r="B9" s="121"/>
      <c r="C9" s="111" t="str">
        <f>[1]Income!C11</f>
        <v>Growing Media</v>
      </c>
      <c r="D9" s="120">
        <f>Income!E11</f>
        <v>1</v>
      </c>
      <c r="E9" s="119">
        <f t="shared" si="0"/>
        <v>1.006876969703072E-5</v>
      </c>
      <c r="F9" s="118">
        <f>'Outdoor Crops'!I$46</f>
        <v>0</v>
      </c>
      <c r="G9" s="118">
        <f t="shared" si="1"/>
        <v>1</v>
      </c>
    </row>
    <row r="10" spans="1:7" x14ac:dyDescent="0.3">
      <c r="A10" s="233"/>
      <c r="B10" s="121"/>
      <c r="C10" s="111" t="str">
        <f>[1]Income!C12</f>
        <v>Fertilizer and chemicals</v>
      </c>
      <c r="D10" s="120">
        <f>Income!E12</f>
        <v>393</v>
      </c>
      <c r="E10" s="119">
        <f t="shared" si="0"/>
        <v>3.9570264909330726E-3</v>
      </c>
      <c r="F10" s="118">
        <f>'Outdoor Crops'!L$46</f>
        <v>393</v>
      </c>
      <c r="G10" s="118">
        <f t="shared" si="1"/>
        <v>0</v>
      </c>
    </row>
    <row r="11" spans="1:7" x14ac:dyDescent="0.3">
      <c r="A11" s="233"/>
      <c r="B11" s="121"/>
      <c r="C11" s="111" t="str">
        <f>[1]Income!C13</f>
        <v>Tags</v>
      </c>
      <c r="D11" s="120">
        <f>Income!E13</f>
        <v>0</v>
      </c>
      <c r="E11" s="119">
        <f t="shared" si="0"/>
        <v>0</v>
      </c>
      <c r="F11" s="139">
        <f>'Outdoor Crops'!$M$46</f>
        <v>0</v>
      </c>
      <c r="G11" s="118">
        <f t="shared" si="1"/>
        <v>0</v>
      </c>
    </row>
    <row r="12" spans="1:7" x14ac:dyDescent="0.3">
      <c r="A12" s="233"/>
      <c r="B12" s="121"/>
      <c r="C12" s="111" t="str">
        <f>[1]Income!C14</f>
        <v>Sales Commissions</v>
      </c>
      <c r="D12" s="120">
        <f>Income!E14</f>
        <v>2875</v>
      </c>
      <c r="E12" s="119">
        <f t="shared" si="0"/>
        <v>2.8947712878963319E-2</v>
      </c>
      <c r="F12" s="118">
        <f>'Outdoor Crops'!P$46</f>
        <v>2875</v>
      </c>
      <c r="G12" s="118">
        <f t="shared" si="1"/>
        <v>0</v>
      </c>
    </row>
    <row r="13" spans="1:7" ht="14" thickBot="1" x14ac:dyDescent="0.35">
      <c r="A13" s="233"/>
      <c r="B13" s="121"/>
      <c r="C13" s="111" t="str">
        <f>[1]Income!C15</f>
        <v>Other</v>
      </c>
      <c r="D13" s="120">
        <f>Income!E15</f>
        <v>998</v>
      </c>
      <c r="E13" s="119">
        <f t="shared" si="0"/>
        <v>1.0048632157636659E-2</v>
      </c>
      <c r="F13" s="118">
        <f>'Outdoor Crops'!Q$46</f>
        <v>998</v>
      </c>
      <c r="G13" s="118">
        <f t="shared" si="1"/>
        <v>0</v>
      </c>
    </row>
    <row r="14" spans="1:7" ht="14" thickTop="1" x14ac:dyDescent="0.3">
      <c r="A14" s="233"/>
      <c r="B14" s="227" t="s">
        <v>33</v>
      </c>
      <c r="C14" s="228"/>
      <c r="D14" s="229"/>
      <c r="E14" s="230"/>
      <c r="F14" s="230"/>
      <c r="G14" s="231"/>
    </row>
    <row r="15" spans="1:7" x14ac:dyDescent="0.3">
      <c r="A15" s="233"/>
      <c r="B15" s="121"/>
      <c r="C15" s="111" t="str">
        <f>[1]Income!C18</f>
        <v>Overhead salaries</v>
      </c>
      <c r="D15" s="120">
        <f>Income!E18</f>
        <v>2895</v>
      </c>
      <c r="E15" s="119">
        <f>IF($D$4=0,"",D15/$D$4)</f>
        <v>2.9149088272903932E-2</v>
      </c>
      <c r="F15" s="119"/>
      <c r="G15" s="118">
        <f>D15-F15</f>
        <v>2895</v>
      </c>
    </row>
    <row r="16" spans="1:7" x14ac:dyDescent="0.3">
      <c r="A16" s="233"/>
      <c r="B16" s="121"/>
      <c r="C16" s="111" t="str">
        <f>[1]Income!C19</f>
        <v>FICA</v>
      </c>
      <c r="D16" s="120">
        <f>Income!E19</f>
        <v>0</v>
      </c>
      <c r="E16" s="119">
        <f>IF($D$4=0,"",D16/$D$4)</f>
        <v>0</v>
      </c>
      <c r="F16" s="119"/>
      <c r="G16" s="118">
        <f>D16-F16</f>
        <v>0</v>
      </c>
    </row>
    <row r="17" spans="1:7" x14ac:dyDescent="0.3">
      <c r="A17" s="233"/>
      <c r="B17" s="121"/>
      <c r="C17" s="111" t="str">
        <f>[1]Income!C20</f>
        <v>Unemployment insurance</v>
      </c>
      <c r="D17" s="120">
        <f>Income!E20</f>
        <v>0</v>
      </c>
      <c r="E17" s="119">
        <f>IF($D$4=0,"",D17/$D$4)</f>
        <v>0</v>
      </c>
      <c r="F17" s="119"/>
      <c r="G17" s="118">
        <f>D17-F17</f>
        <v>0</v>
      </c>
    </row>
    <row r="18" spans="1:7" ht="14" thickBot="1" x14ac:dyDescent="0.35">
      <c r="A18" s="233"/>
      <c r="B18" s="121"/>
      <c r="C18" s="111" t="str">
        <f>[1]Income!C21</f>
        <v>Workmen's compensation</v>
      </c>
      <c r="D18" s="120">
        <f>Income!E21</f>
        <v>0</v>
      </c>
      <c r="E18" s="119">
        <f>IF($D$4=0,"",D18/$D$4)</f>
        <v>0</v>
      </c>
      <c r="F18" s="119"/>
      <c r="G18" s="118">
        <f>D18-F18</f>
        <v>0</v>
      </c>
    </row>
    <row r="19" spans="1:7" ht="14" thickTop="1" x14ac:dyDescent="0.3">
      <c r="A19" s="233"/>
      <c r="B19" s="227" t="s">
        <v>39</v>
      </c>
      <c r="C19" s="228"/>
      <c r="D19" s="229"/>
      <c r="E19" s="231"/>
      <c r="F19" s="231"/>
      <c r="G19" s="231"/>
    </row>
    <row r="20" spans="1:7" x14ac:dyDescent="0.3">
      <c r="A20" s="233"/>
      <c r="B20" s="121"/>
      <c r="C20" s="111" t="str">
        <f>[1]Income!C24</f>
        <v>General wages</v>
      </c>
      <c r="D20" s="120">
        <f>Income!E24</f>
        <v>14994</v>
      </c>
      <c r="E20" s="119">
        <f>IF($D$4=0,"",D20/$D$4)</f>
        <v>0.15097113283727862</v>
      </c>
      <c r="F20" s="118">
        <f>'Outdoor Crops'!F46</f>
        <v>14994</v>
      </c>
      <c r="G20" s="118">
        <f>D20-F20</f>
        <v>0</v>
      </c>
    </row>
    <row r="21" spans="1:7" x14ac:dyDescent="0.3">
      <c r="A21" s="233"/>
      <c r="B21" s="121"/>
      <c r="C21" s="111" t="str">
        <f>[1]Income!C25</f>
        <v>FICA</v>
      </c>
      <c r="D21" s="120">
        <f>Income!E25</f>
        <v>0</v>
      </c>
      <c r="E21" s="119">
        <f>IF($D$4=0,"",D21/$D$4)</f>
        <v>0</v>
      </c>
      <c r="F21" s="119"/>
      <c r="G21" s="118">
        <f>D21-F21</f>
        <v>0</v>
      </c>
    </row>
    <row r="22" spans="1:7" x14ac:dyDescent="0.3">
      <c r="A22" s="233"/>
      <c r="B22" s="121"/>
      <c r="C22" s="111" t="str">
        <f>[1]Income!C26</f>
        <v>Unemployment insurance</v>
      </c>
      <c r="D22" s="120">
        <f>Income!E26</f>
        <v>0</v>
      </c>
      <c r="E22" s="119">
        <f>IF($D$4=0,"",D22/$D$4)</f>
        <v>0</v>
      </c>
      <c r="F22" s="119"/>
      <c r="G22" s="118">
        <f>D22-F22</f>
        <v>0</v>
      </c>
    </row>
    <row r="23" spans="1:7" ht="14" thickBot="1" x14ac:dyDescent="0.35">
      <c r="A23" s="233"/>
      <c r="B23" s="121"/>
      <c r="C23" s="111" t="str">
        <f>[1]Income!C27</f>
        <v>Workmen's compensation</v>
      </c>
      <c r="D23" s="120">
        <f>Income!E27</f>
        <v>0</v>
      </c>
      <c r="E23" s="119">
        <f>IF($D$4=0,"",D23/$D$4)</f>
        <v>0</v>
      </c>
      <c r="F23" s="119"/>
      <c r="G23" s="118">
        <f>D23-F23</f>
        <v>0</v>
      </c>
    </row>
    <row r="24" spans="1:7" ht="14" thickTop="1" x14ac:dyDescent="0.3">
      <c r="A24" s="233"/>
      <c r="B24" s="227" t="s">
        <v>42</v>
      </c>
      <c r="C24" s="228"/>
      <c r="D24" s="229"/>
      <c r="E24" s="231"/>
      <c r="F24" s="231"/>
      <c r="G24" s="231"/>
    </row>
    <row r="25" spans="1:7" x14ac:dyDescent="0.3">
      <c r="A25" s="233"/>
      <c r="B25" s="121"/>
      <c r="C25" s="111" t="str">
        <f>[1]Income!C30</f>
        <v>Heating fuel / Machinery Fuel</v>
      </c>
      <c r="D25" s="120">
        <f>Income!E30</f>
        <v>0</v>
      </c>
      <c r="E25" s="119">
        <f>IF($D$4=0,"",D25/$D$4)</f>
        <v>0</v>
      </c>
      <c r="F25" s="118">
        <f>'Outdoor Crops'!M46</f>
        <v>0</v>
      </c>
      <c r="G25" s="118">
        <f>D25-F25</f>
        <v>0</v>
      </c>
    </row>
    <row r="26" spans="1:7" x14ac:dyDescent="0.3">
      <c r="A26" s="233"/>
      <c r="B26" s="121"/>
      <c r="C26" s="111" t="str">
        <f>[1]Income!C31</f>
        <v>Electricity</v>
      </c>
      <c r="D26" s="120">
        <f>Income!E31</f>
        <v>0</v>
      </c>
      <c r="E26" s="119">
        <f>IF($D$4=0,"",D26/$D$4)</f>
        <v>0</v>
      </c>
      <c r="F26" s="119"/>
      <c r="G26" s="118">
        <f>D26-F26</f>
        <v>0</v>
      </c>
    </row>
    <row r="27" spans="1:7" x14ac:dyDescent="0.3">
      <c r="A27" s="233"/>
      <c r="B27" s="121"/>
      <c r="C27" s="111" t="str">
        <f>[1]Income!C32</f>
        <v>Telephone</v>
      </c>
      <c r="D27" s="120">
        <f>Income!E32</f>
        <v>500</v>
      </c>
      <c r="E27" s="119">
        <f>IF($D$4=0,"",D27/$D$4)</f>
        <v>5.0343848485153598E-3</v>
      </c>
      <c r="F27" s="119"/>
      <c r="G27" s="118">
        <f>D27-F27</f>
        <v>500</v>
      </c>
    </row>
    <row r="28" spans="1:7" ht="14" thickBot="1" x14ac:dyDescent="0.35">
      <c r="A28" s="233"/>
      <c r="B28" s="121"/>
      <c r="C28" s="111" t="str">
        <f>[1]Income!C33</f>
        <v>Water</v>
      </c>
      <c r="D28" s="120">
        <f>Income!E33</f>
        <v>300</v>
      </c>
      <c r="E28" s="119">
        <f>IF($D$4=0,"",D28/$D$4)</f>
        <v>3.0206309091092161E-3</v>
      </c>
      <c r="F28" s="119"/>
      <c r="G28" s="118">
        <f>D28-F28</f>
        <v>300</v>
      </c>
    </row>
    <row r="29" spans="1:7" ht="14" thickTop="1" x14ac:dyDescent="0.3">
      <c r="A29" s="233"/>
      <c r="B29" s="227" t="s">
        <v>48</v>
      </c>
      <c r="C29" s="228"/>
      <c r="D29" s="229"/>
      <c r="E29" s="232"/>
      <c r="F29" s="232"/>
      <c r="G29" s="232"/>
    </row>
    <row r="30" spans="1:7" x14ac:dyDescent="0.3">
      <c r="A30" s="233"/>
      <c r="B30" s="121"/>
      <c r="C30" s="111" t="str">
        <f>[1]Income!C36</f>
        <v>Depreciation</v>
      </c>
      <c r="D30" s="120">
        <f>Income!E36</f>
        <v>100</v>
      </c>
      <c r="E30" s="119">
        <f t="shared" ref="E30:E44" si="2">IF($D$4=0,"",D30/$D$4)</f>
        <v>1.006876969703072E-3</v>
      </c>
      <c r="F30" s="119"/>
      <c r="G30" s="118">
        <f t="shared" ref="G30:G44" si="3">D30-F30</f>
        <v>100</v>
      </c>
    </row>
    <row r="31" spans="1:7" x14ac:dyDescent="0.3">
      <c r="A31" s="233"/>
      <c r="B31" s="121"/>
      <c r="C31" s="111" t="str">
        <f>[1]Income!C37</f>
        <v>Interest</v>
      </c>
      <c r="D31" s="120">
        <f>Income!E37</f>
        <v>150</v>
      </c>
      <c r="E31" s="119">
        <f t="shared" si="2"/>
        <v>1.5103154545546081E-3</v>
      </c>
      <c r="F31" s="119"/>
      <c r="G31" s="118">
        <f t="shared" si="3"/>
        <v>150</v>
      </c>
    </row>
    <row r="32" spans="1:7" x14ac:dyDescent="0.3">
      <c r="A32" s="233"/>
      <c r="B32" s="121"/>
      <c r="C32" s="111" t="str">
        <f>[1]Income!C38</f>
        <v>Repairs</v>
      </c>
      <c r="D32" s="120">
        <f>Income!E38</f>
        <v>50</v>
      </c>
      <c r="E32" s="119">
        <f t="shared" si="2"/>
        <v>5.0343848485153602E-4</v>
      </c>
      <c r="F32" s="119"/>
      <c r="G32" s="118">
        <f t="shared" si="3"/>
        <v>50</v>
      </c>
    </row>
    <row r="33" spans="1:7" x14ac:dyDescent="0.3">
      <c r="A33" s="233"/>
      <c r="B33" s="121"/>
      <c r="C33" s="111" t="str">
        <f>[1]Income!C39</f>
        <v>Taxes</v>
      </c>
      <c r="D33" s="120">
        <f>Income!E39</f>
        <v>450</v>
      </c>
      <c r="E33" s="119">
        <f t="shared" si="2"/>
        <v>4.530946363663824E-3</v>
      </c>
      <c r="F33" s="119"/>
      <c r="G33" s="118">
        <f t="shared" si="3"/>
        <v>450</v>
      </c>
    </row>
    <row r="34" spans="1:7" x14ac:dyDescent="0.3">
      <c r="A34" s="233"/>
      <c r="B34" s="121"/>
      <c r="C34" s="111" t="str">
        <f>[1]Income!C40</f>
        <v>Insurance</v>
      </c>
      <c r="D34" s="120">
        <f>Income!E40</f>
        <v>600</v>
      </c>
      <c r="E34" s="119">
        <f t="shared" si="2"/>
        <v>6.0412618182184323E-3</v>
      </c>
      <c r="F34" s="119"/>
      <c r="G34" s="118">
        <f t="shared" si="3"/>
        <v>600</v>
      </c>
    </row>
    <row r="35" spans="1:7" x14ac:dyDescent="0.3">
      <c r="A35" s="233"/>
      <c r="B35" s="121"/>
      <c r="C35" s="111" t="str">
        <f>[1]Income!C41</f>
        <v>Advertising</v>
      </c>
      <c r="D35" s="120">
        <f>Income!E41</f>
        <v>200</v>
      </c>
      <c r="E35" s="119">
        <f t="shared" si="2"/>
        <v>2.0137539394061441E-3</v>
      </c>
      <c r="F35" s="119"/>
      <c r="G35" s="118">
        <f t="shared" si="3"/>
        <v>200</v>
      </c>
    </row>
    <row r="36" spans="1:7" x14ac:dyDescent="0.3">
      <c r="A36" s="233"/>
      <c r="B36" s="121"/>
      <c r="C36" s="111" t="str">
        <f>[1]Income!C42</f>
        <v>Dues and subscriptions</v>
      </c>
      <c r="D36" s="120">
        <f>Income!E42</f>
        <v>0</v>
      </c>
      <c r="E36" s="119">
        <f t="shared" si="2"/>
        <v>0</v>
      </c>
      <c r="F36" s="119"/>
      <c r="G36" s="118">
        <f t="shared" si="3"/>
        <v>0</v>
      </c>
    </row>
    <row r="37" spans="1:7" x14ac:dyDescent="0.3">
      <c r="A37" s="233"/>
      <c r="B37" s="121"/>
      <c r="C37" s="111" t="str">
        <f>[1]Income!C43</f>
        <v>Travel and entertainment</v>
      </c>
      <c r="D37" s="120">
        <f>Income!E43</f>
        <v>100</v>
      </c>
      <c r="E37" s="119">
        <f t="shared" si="2"/>
        <v>1.006876969703072E-3</v>
      </c>
      <c r="F37" s="119"/>
      <c r="G37" s="118">
        <f t="shared" si="3"/>
        <v>100</v>
      </c>
    </row>
    <row r="38" spans="1:7" x14ac:dyDescent="0.3">
      <c r="A38" s="233"/>
      <c r="B38" s="121"/>
      <c r="C38" s="111" t="str">
        <f>[1]Income!C44</f>
        <v>Office expense</v>
      </c>
      <c r="D38" s="120">
        <f>Income!E44</f>
        <v>200</v>
      </c>
      <c r="E38" s="119">
        <f t="shared" si="2"/>
        <v>2.0137539394061441E-3</v>
      </c>
      <c r="F38" s="119"/>
      <c r="G38" s="118">
        <f t="shared" si="3"/>
        <v>200</v>
      </c>
    </row>
    <row r="39" spans="1:7" x14ac:dyDescent="0.3">
      <c r="A39" s="233"/>
      <c r="B39" s="121"/>
      <c r="C39" s="111" t="str">
        <f>[1]Income!C45</f>
        <v>Professional fees</v>
      </c>
      <c r="D39" s="120">
        <f>Income!E45</f>
        <v>200</v>
      </c>
      <c r="E39" s="119">
        <f t="shared" si="2"/>
        <v>2.0137539394061441E-3</v>
      </c>
      <c r="F39" s="119"/>
      <c r="G39" s="118">
        <f t="shared" si="3"/>
        <v>200</v>
      </c>
    </row>
    <row r="40" spans="1:7" x14ac:dyDescent="0.3">
      <c r="A40" s="233"/>
      <c r="B40" s="121"/>
      <c r="C40" s="111" t="str">
        <f>[1]Income!C47</f>
        <v>Equipment rental</v>
      </c>
      <c r="D40" s="120">
        <f>Income!E47</f>
        <v>0</v>
      </c>
      <c r="E40" s="119">
        <f t="shared" si="2"/>
        <v>0</v>
      </c>
      <c r="F40" s="119"/>
      <c r="G40" s="118">
        <f t="shared" si="3"/>
        <v>0</v>
      </c>
    </row>
    <row r="41" spans="1:7" x14ac:dyDescent="0.3">
      <c r="A41" s="233"/>
      <c r="B41" s="121"/>
      <c r="C41" s="111" t="str">
        <f>[1]Income!C48</f>
        <v>Land rental</v>
      </c>
      <c r="D41" s="120">
        <f>Income!E48</f>
        <v>320</v>
      </c>
      <c r="E41" s="119">
        <f t="shared" si="2"/>
        <v>3.2220063030498304E-3</v>
      </c>
      <c r="F41" s="119"/>
      <c r="G41" s="118">
        <f t="shared" si="3"/>
        <v>320</v>
      </c>
    </row>
    <row r="42" spans="1:7" x14ac:dyDescent="0.3">
      <c r="A42" s="233"/>
      <c r="B42" s="121"/>
      <c r="C42" s="111" t="str">
        <f>[1]Income!C49</f>
        <v>Contributions</v>
      </c>
      <c r="D42" s="120">
        <f>Income!E49</f>
        <v>0</v>
      </c>
      <c r="E42" s="119">
        <f t="shared" si="2"/>
        <v>0</v>
      </c>
      <c r="F42" s="119"/>
      <c r="G42" s="118">
        <f t="shared" si="3"/>
        <v>0</v>
      </c>
    </row>
    <row r="43" spans="1:7" x14ac:dyDescent="0.3">
      <c r="A43" s="233"/>
      <c r="B43" s="121"/>
      <c r="C43" s="111" t="str">
        <f>[1]Income!C50</f>
        <v>Bad debts</v>
      </c>
      <c r="D43" s="120">
        <f>Income!E50</f>
        <v>0</v>
      </c>
      <c r="E43" s="119">
        <f t="shared" si="2"/>
        <v>0</v>
      </c>
      <c r="F43" s="119"/>
      <c r="G43" s="118">
        <f t="shared" si="3"/>
        <v>0</v>
      </c>
    </row>
    <row r="44" spans="1:7" x14ac:dyDescent="0.3">
      <c r="A44" s="233"/>
      <c r="B44" s="121"/>
      <c r="C44" s="111" t="str">
        <f>[1]Income!C51</f>
        <v>Miscellaneous</v>
      </c>
      <c r="D44" s="120">
        <f>Income!E51</f>
        <v>452</v>
      </c>
      <c r="E44" s="119">
        <f t="shared" si="2"/>
        <v>4.5510839030578855E-3</v>
      </c>
      <c r="F44" s="119"/>
      <c r="G44" s="118">
        <f t="shared" si="3"/>
        <v>452</v>
      </c>
    </row>
    <row r="45" spans="1:7" ht="14" thickBot="1" x14ac:dyDescent="0.35">
      <c r="A45" s="233"/>
      <c r="B45" s="235" t="s">
        <v>327</v>
      </c>
      <c r="C45" s="236"/>
      <c r="D45" s="236"/>
      <c r="E45" s="236"/>
      <c r="F45" s="236"/>
      <c r="G45" s="237">
        <f>SUM(G4:G44)</f>
        <v>6518</v>
      </c>
    </row>
    <row r="46" spans="1:7" ht="30" customHeight="1" thickTop="1" x14ac:dyDescent="0.3">
      <c r="A46" s="233"/>
      <c r="B46" s="138" t="s">
        <v>8</v>
      </c>
      <c r="C46" s="136"/>
      <c r="D46" s="137" t="s">
        <v>328</v>
      </c>
      <c r="E46" s="137" t="s">
        <v>329</v>
      </c>
      <c r="F46" s="136"/>
      <c r="G46" s="135"/>
    </row>
    <row r="47" spans="1:7" ht="11.25" customHeight="1" x14ac:dyDescent="0.3">
      <c r="A47" s="233"/>
      <c r="B47" s="111" t="s">
        <v>337</v>
      </c>
      <c r="C47" s="110"/>
      <c r="D47" s="134">
        <f>Income!E56*43560</f>
        <v>239580</v>
      </c>
      <c r="E47" s="142"/>
      <c r="F47" s="142"/>
      <c r="G47" s="142"/>
    </row>
    <row r="48" spans="1:7" x14ac:dyDescent="0.3">
      <c r="A48" s="233"/>
      <c r="B48" s="111" t="s">
        <v>338</v>
      </c>
      <c r="C48" s="110"/>
      <c r="D48" s="482">
        <f>Income!E57</f>
        <v>0.18</v>
      </c>
      <c r="E48" s="143"/>
      <c r="F48" s="143"/>
      <c r="G48" s="143"/>
    </row>
    <row r="49" spans="1:7" x14ac:dyDescent="0.3">
      <c r="A49" s="233"/>
      <c r="B49" s="111" t="s">
        <v>331</v>
      </c>
      <c r="C49" s="110"/>
      <c r="D49" s="134">
        <f>Income!E58</f>
        <v>15</v>
      </c>
      <c r="E49" s="143"/>
      <c r="F49" s="143"/>
      <c r="G49" s="143"/>
    </row>
    <row r="50" spans="1:7" x14ac:dyDescent="0.3">
      <c r="A50" s="233"/>
      <c r="B50" s="111" t="s">
        <v>339</v>
      </c>
      <c r="C50" s="110"/>
      <c r="D50" s="134">
        <f>D47*D48*D49</f>
        <v>646866</v>
      </c>
      <c r="E50" s="109">
        <f>'Outdoor Crops'!AG46</f>
        <v>653400</v>
      </c>
      <c r="F50" s="143"/>
      <c r="G50" s="125" t="str">
        <f>IF($E$49&gt;D$49,"See Warning Below","")</f>
        <v/>
      </c>
    </row>
    <row r="51" spans="1:7" ht="15" customHeight="1" thickBot="1" x14ac:dyDescent="0.35">
      <c r="A51" s="233"/>
      <c r="B51" s="108" t="s">
        <v>333</v>
      </c>
      <c r="C51" s="133"/>
      <c r="D51" s="133"/>
      <c r="E51" s="133"/>
      <c r="F51" s="133"/>
      <c r="G51" s="141">
        <f>IF('Outdoor Crops'!AG$46=0,"",$G$45/'Outdoor Crops'!$AG$46)</f>
        <v>9.9755127027854294E-3</v>
      </c>
    </row>
    <row r="52" spans="1:7" ht="13.5" customHeight="1" thickTop="1" thickBot="1" x14ac:dyDescent="0.35">
      <c r="A52" s="233"/>
      <c r="B52" s="105" t="s">
        <v>334</v>
      </c>
      <c r="C52" s="104"/>
      <c r="D52" s="132">
        <f>E4-SUM(E6:E44)</f>
        <v>-0.8326167725565613</v>
      </c>
      <c r="E52" s="144">
        <f>IF($D$4=0,"",D52/$D$4)</f>
        <v>-8.3834265287570236E-6</v>
      </c>
      <c r="F52" s="104"/>
      <c r="G52" s="129"/>
    </row>
    <row r="53" spans="1:7" s="13" customFormat="1" ht="27" customHeight="1" thickTop="1" x14ac:dyDescent="0.3">
      <c r="A53" s="234"/>
      <c r="B53" s="609" t="s">
        <v>335</v>
      </c>
      <c r="C53" s="609"/>
      <c r="D53" s="609"/>
      <c r="E53" s="609"/>
      <c r="F53" s="609"/>
      <c r="G53" s="609"/>
    </row>
    <row r="54" spans="1:7" x14ac:dyDescent="0.3">
      <c r="A54" s="140"/>
      <c r="B54" s="102"/>
      <c r="C54" s="34"/>
      <c r="D54" s="34"/>
      <c r="E54" s="34"/>
      <c r="F54" s="34"/>
      <c r="G54" s="34"/>
    </row>
    <row r="55" spans="1:7" x14ac:dyDescent="0.3">
      <c r="B55" s="101"/>
    </row>
  </sheetData>
  <mergeCells count="5">
    <mergeCell ref="G2:G3"/>
    <mergeCell ref="B53:G53"/>
    <mergeCell ref="D2:D3"/>
    <mergeCell ref="E2:E3"/>
    <mergeCell ref="F2:F3"/>
  </mergeCells>
  <phoneticPr fontId="3" type="noConversion"/>
  <printOptions horizontalCentered="1"/>
  <pageMargins left="0.75" right="0.75" top="0.75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Z55"/>
  <sheetViews>
    <sheetView workbookViewId="0">
      <pane xSplit="2" ySplit="3" topLeftCell="C4" activePane="bottomRight" state="frozenSplit"/>
      <selection pane="topRight" activeCell="I29" sqref="I29"/>
      <selection pane="bottomLeft" activeCell="I29" sqref="I29"/>
      <selection pane="bottomRight" activeCell="J5" sqref="J5"/>
    </sheetView>
  </sheetViews>
  <sheetFormatPr defaultColWidth="7.4609375" defaultRowHeight="13.5" x14ac:dyDescent="0.3"/>
  <cols>
    <col min="1" max="1" width="21.69140625" customWidth="1"/>
    <col min="2" max="2" width="22.4609375" customWidth="1"/>
    <col min="3" max="3" width="8.4609375" customWidth="1"/>
    <col min="4" max="4" width="8.15234375" customWidth="1"/>
    <col min="5" max="5" width="9.4609375" customWidth="1"/>
    <col min="6" max="6" width="8.15234375" customWidth="1"/>
    <col min="7" max="7" width="11.69140625" customWidth="1"/>
    <col min="8" max="8" width="8.15234375" customWidth="1"/>
    <col min="9" max="9" width="0.4609375" customWidth="1"/>
    <col min="10" max="10" width="7.4609375" customWidth="1"/>
    <col min="11" max="12" width="7.69140625" customWidth="1"/>
    <col min="14" max="14" width="8.15234375" customWidth="1"/>
    <col min="16" max="16" width="8.4609375" customWidth="1"/>
  </cols>
  <sheetData>
    <row r="1" spans="1:26" ht="34.5" customHeight="1" x14ac:dyDescent="0.3">
      <c r="A1" s="184"/>
      <c r="B1" s="614" t="str">
        <f>"Results: " &amp; [1]Income!C3 &amp; " Costs Per Unit For Greenhouse Crops (" &amp; [1]Income!E3 &amp; ")"</f>
        <v>Results:  Costs Per Unit For Greenhouse Crops ()</v>
      </c>
      <c r="C1" s="152"/>
      <c r="D1" s="152"/>
      <c r="E1" s="152"/>
      <c r="F1" s="152"/>
      <c r="G1" s="152"/>
      <c r="H1" s="152"/>
      <c r="I1" s="152"/>
      <c r="J1" s="34"/>
      <c r="K1" s="34"/>
      <c r="L1" s="34"/>
      <c r="M1" s="34"/>
      <c r="N1" s="34"/>
      <c r="O1" s="34"/>
      <c r="P1" s="34"/>
    </row>
    <row r="2" spans="1:26" ht="29.25" customHeight="1" thickBot="1" x14ac:dyDescent="0.35">
      <c r="A2" s="184"/>
      <c r="B2" s="615"/>
      <c r="C2" s="616" t="s">
        <v>340</v>
      </c>
      <c r="D2" s="616"/>
      <c r="E2" s="616"/>
      <c r="F2" s="616"/>
      <c r="G2" s="616"/>
      <c r="H2" s="616"/>
      <c r="I2" s="34"/>
      <c r="J2" s="613"/>
      <c r="K2" s="613"/>
      <c r="L2" s="613"/>
      <c r="M2" s="613"/>
      <c r="N2" s="613"/>
      <c r="O2" s="613"/>
      <c r="P2" s="613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s="147" customFormat="1" ht="55.5" customHeight="1" thickTop="1" thickBot="1" x14ac:dyDescent="0.3">
      <c r="A3" s="238"/>
      <c r="B3" s="239" t="s">
        <v>341</v>
      </c>
      <c r="C3" s="239" t="s">
        <v>342</v>
      </c>
      <c r="D3" s="239" t="s">
        <v>343</v>
      </c>
      <c r="E3" s="239" t="s">
        <v>344</v>
      </c>
      <c r="F3" s="239" t="s">
        <v>345</v>
      </c>
      <c r="G3" s="239" t="s">
        <v>346</v>
      </c>
      <c r="H3" s="239" t="s">
        <v>347</v>
      </c>
      <c r="I3" s="240"/>
      <c r="J3" s="239" t="s">
        <v>348</v>
      </c>
      <c r="K3" s="239" t="s">
        <v>349</v>
      </c>
      <c r="L3" s="239" t="s">
        <v>350</v>
      </c>
      <c r="M3" s="239" t="s">
        <v>351</v>
      </c>
      <c r="N3" s="239" t="s">
        <v>312</v>
      </c>
      <c r="O3" s="239" t="s">
        <v>352</v>
      </c>
      <c r="P3" s="241" t="s">
        <v>318</v>
      </c>
      <c r="Q3" s="143"/>
      <c r="R3" s="143"/>
      <c r="S3" s="143"/>
      <c r="T3" s="143"/>
      <c r="U3" s="143"/>
      <c r="V3" s="143"/>
      <c r="W3" s="143"/>
      <c r="X3" s="143"/>
      <c r="Y3" s="143"/>
      <c r="Z3" s="143"/>
    </row>
    <row r="4" spans="1:26" ht="14" thickTop="1" x14ac:dyDescent="0.3">
      <c r="A4" s="184"/>
      <c r="B4" s="211" t="str">
        <f ca="1">IF(CELL("type",'Greenhouse Crops'!B5)="b","",'Greenhouse Crops'!B5 &amp; " (" &amp; 'Greenhouse Crops'!C5 &amp; ")")</f>
        <v>Petunia Flats ()</v>
      </c>
      <c r="C4" s="85">
        <f>IF(OR('Greenhouse Crops'!G5="",'Greenhouse Crops'!D5="",'Greenhouse Crops'!D5=0),"",'Greenhouse Crops'!G5/'Greenhouse Crops'!D5)</f>
        <v>3.37</v>
      </c>
      <c r="D4" s="85">
        <f>IF(OR('Greenhouse Crops'!I5="",'Greenhouse Crops'!D5="",'Greenhouse Crops'!D5=0),"",'Greenhouse Crops'!I5/'Greenhouse Crops'!D5)</f>
        <v>0.55000000000000004</v>
      </c>
      <c r="E4" s="85">
        <f>IF(OR('Greenhouse Crops'!M5="",'Greenhouse Crops'!D5="",'Greenhouse Crops'!D5=0),"",'Greenhouse Crops'!M5/'Greenhouse Crops'!D5)</f>
        <v>0.73</v>
      </c>
      <c r="F4" s="85">
        <f>IF(OR('Greenhouse Crops'!O5="",'Greenhouse Crops'!D5="",'Greenhouse Crops'!D5=0),"",'Greenhouse Crops'!O5/'Greenhouse Crops'!D5)</f>
        <v>0.2</v>
      </c>
      <c r="G4" s="85">
        <f>IF(OR('Greenhouse Crops'!Q5="",'Greenhouse Crops'!D5="",'Greenhouse Crops'!D5=0),"",'Greenhouse Crops'!Q5/'Greenhouse Crops'!D5)</f>
        <v>0.1</v>
      </c>
      <c r="H4" s="85">
        <f>IF(OR('Greenhouse Crops'!U5="",'Greenhouse Crops'!D5="",'Greenhouse Crops'!D5=0),"",'Greenhouse Crops'!U5/'Greenhouse Crops'!D5)</f>
        <v>0.16</v>
      </c>
      <c r="I4" s="89"/>
      <c r="J4" s="85">
        <f>IF(OR('Greenhouse Crops'!W5="",'Greenhouse Crops'!D5="",'Greenhouse Crops'!D5=0),"",'Greenhouse Crops'!W5/'Greenhouse Crops'!D5)</f>
        <v>0</v>
      </c>
      <c r="K4" s="85">
        <f>IF(OR('Greenhouse Crops'!AE5="", 'Greenhouse Crops'!D5=""),"",'Greenhouse Crops'!AE5/'Greenhouse Crops'!D5)</f>
        <v>0</v>
      </c>
      <c r="L4" s="85">
        <f ca="1">IF('Greenhouse Profit|Loss Per Crop'!I4="","",'Greenhouse Profit|Loss Per Crop'!I4)</f>
        <v>1.4012852182254196</v>
      </c>
      <c r="M4" s="85">
        <f ca="1">IF('Greenhouse Profit|Loss Per Crop'!K4="","",'Greenhouse Profit|Loss Per Crop'!K4)</f>
        <v>0.13288404118827399</v>
      </c>
      <c r="N4" s="85">
        <f ca="1">IF('Greenhouse Profit|Loss Per Crop'!M4="","",'Greenhouse Profit|Loss Per Crop'!M4)</f>
        <v>6.6442020594136935</v>
      </c>
      <c r="O4" s="85">
        <f>IF('Greenhouse Crops'!AJ5="","",'Greenhouse Crops'!AJ5)</f>
        <v>7.93</v>
      </c>
      <c r="P4" s="146">
        <f ca="1">IF('Greenhouse Profit|Loss Per Crop'!R4="","",'Greenhouse Profit|Loss Per Crop'!R4)</f>
        <v>1.2857979405863063</v>
      </c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x14ac:dyDescent="0.3">
      <c r="A5" s="184"/>
      <c r="B5" s="211" t="str">
        <f ca="1">IF(CELL("type",'Greenhouse Crops'!B6)="b","",'Greenhouse Crops'!B6 &amp; " (" &amp; 'Greenhouse Crops'!C6 &amp; ")")</f>
        <v>Marigold Flats ()</v>
      </c>
      <c r="C5" s="85">
        <f>IF(OR('Greenhouse Crops'!G6="",'Greenhouse Crops'!D6="",'Greenhouse Crops'!D6=0),"",'Greenhouse Crops'!G6/'Greenhouse Crops'!D6)</f>
        <v>3.37</v>
      </c>
      <c r="D5" s="85">
        <f>IF(OR('Greenhouse Crops'!I6="",'Greenhouse Crops'!D6="",'Greenhouse Crops'!D6=0),"",'Greenhouse Crops'!I6/'Greenhouse Crops'!D6)</f>
        <v>0.35</v>
      </c>
      <c r="E5" s="85">
        <f>IF(OR('Greenhouse Crops'!M6="",'Greenhouse Crops'!D6="",'Greenhouse Crops'!D6=0),"",'Greenhouse Crops'!M6/'Greenhouse Crops'!D6)</f>
        <v>0.73</v>
      </c>
      <c r="F5" s="85">
        <f>IF(OR('Greenhouse Crops'!O6="",'Greenhouse Crops'!D6="",'Greenhouse Crops'!D6=0),"",'Greenhouse Crops'!O6/'Greenhouse Crops'!D6)</f>
        <v>0.2</v>
      </c>
      <c r="G5" s="85">
        <f>IF(OR('Greenhouse Crops'!Q6="",'Greenhouse Crops'!D6="",'Greenhouse Crops'!D6=0),"",'Greenhouse Crops'!Q6/'Greenhouse Crops'!D6)</f>
        <v>0.1</v>
      </c>
      <c r="H5" s="85">
        <f>IF(OR('Greenhouse Crops'!U6="",'Greenhouse Crops'!D6="",'Greenhouse Crops'!D6=0),"",'Greenhouse Crops'!U6/'Greenhouse Crops'!D6)</f>
        <v>0.16</v>
      </c>
      <c r="I5" s="88"/>
      <c r="J5" s="85">
        <f>IF(OR('Greenhouse Crops'!W6="",'Greenhouse Crops'!D6="",'Greenhouse Crops'!D6=0),"",'Greenhouse Crops'!W6/'Greenhouse Crops'!D6)</f>
        <v>0</v>
      </c>
      <c r="K5" s="85">
        <f>IF(OR('Greenhouse Crops'!AE6="", 'Greenhouse Crops'!D6=""),"",'Greenhouse Crops'!AE6/'Greenhouse Crops'!D6)</f>
        <v>0</v>
      </c>
      <c r="L5" s="81">
        <f ca="1">IF('Greenhouse Profit|Loss Per Crop'!I5="","",'Greenhouse Profit|Loss Per Crop'!I5)</f>
        <v>1.0509639136690647</v>
      </c>
      <c r="M5" s="81">
        <f ca="1">IF('Greenhouse Profit|Loss Per Crop'!K5="","",'Greenhouse Profit|Loss Per Crop'!K5)</f>
        <v>0.1216529125238586</v>
      </c>
      <c r="N5" s="81">
        <f ca="1">IF('Greenhouse Profit|Loss Per Crop'!M5="","",'Greenhouse Profit|Loss Per Crop'!M5)</f>
        <v>6.0826456261929245</v>
      </c>
      <c r="O5" s="85">
        <f>IF('Greenhouse Crops'!AJ6="","",'Greenhouse Crops'!AJ6)</f>
        <v>7</v>
      </c>
      <c r="P5" s="145">
        <f ca="1">IF('Greenhouse Profit|Loss Per Crop'!R5="","",'Greenhouse Profit|Loss Per Crop'!R5)</f>
        <v>0.91735437380707563</v>
      </c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x14ac:dyDescent="0.3">
      <c r="A6" s="184"/>
      <c r="B6" s="211" t="str">
        <f ca="1">IF(CELL("type",'Greenhouse Crops'!B7)="b","",'Greenhouse Crops'!B7 &amp; " (" &amp; 'Greenhouse Crops'!C7 &amp; ")")</f>
        <v>Geranium Flats ()</v>
      </c>
      <c r="C6" s="85">
        <f>IF(OR('Greenhouse Crops'!G7="",'Greenhouse Crops'!D7="",'Greenhouse Crops'!D7=0),"",'Greenhouse Crops'!G7/'Greenhouse Crops'!D7)</f>
        <v>3.37</v>
      </c>
      <c r="D6" s="85">
        <f>IF(OR('Greenhouse Crops'!I7="",'Greenhouse Crops'!D7="",'Greenhouse Crops'!D7=0),"",'Greenhouse Crops'!I7/'Greenhouse Crops'!D7)</f>
        <v>3.75</v>
      </c>
      <c r="E6" s="85">
        <f>IF(OR('Greenhouse Crops'!M7="",'Greenhouse Crops'!D7="",'Greenhouse Crops'!D7=0),"",'Greenhouse Crops'!M7/'Greenhouse Crops'!D7)</f>
        <v>0.73</v>
      </c>
      <c r="F6" s="85">
        <f>IF(OR('Greenhouse Crops'!O7="",'Greenhouse Crops'!D7="",'Greenhouse Crops'!D7=0),"",'Greenhouse Crops'!O7/'Greenhouse Crops'!D7)</f>
        <v>0.2</v>
      </c>
      <c r="G6" s="85">
        <f>IF(OR('Greenhouse Crops'!Q7="",'Greenhouse Crops'!D7="",'Greenhouse Crops'!D7=0),"",'Greenhouse Crops'!Q7/'Greenhouse Crops'!D7)</f>
        <v>0.15</v>
      </c>
      <c r="H6" s="85">
        <f>IF(OR('Greenhouse Crops'!U7="",'Greenhouse Crops'!D7="",'Greenhouse Crops'!D7=0),"",'Greenhouse Crops'!U7/'Greenhouse Crops'!D7)</f>
        <v>0.16</v>
      </c>
      <c r="I6" s="88"/>
      <c r="J6" s="85">
        <f>IF(OR('Greenhouse Crops'!W7="",'Greenhouse Crops'!D7="",'Greenhouse Crops'!D7=0),"",'Greenhouse Crops'!W7/'Greenhouse Crops'!D7)</f>
        <v>0</v>
      </c>
      <c r="K6" s="85">
        <f>IF(OR('Greenhouse Crops'!AE7="", 'Greenhouse Crops'!D7=""),"",'Greenhouse Crops'!AE7/'Greenhouse Crops'!D7)</f>
        <v>0</v>
      </c>
      <c r="L6" s="81">
        <f ca="1">IF('Greenhouse Profit|Loss Per Crop'!I6="","",'Greenhouse Profit|Loss Per Crop'!I6)</f>
        <v>2.2770884796163071</v>
      </c>
      <c r="M6" s="81">
        <f ca="1">IF('Greenhouse Profit|Loss Per Crop'!K6="","",'Greenhouse Profit|Loss Per Crop'!K6)</f>
        <v>0.21708541386972072</v>
      </c>
      <c r="N6" s="81">
        <f ca="1">IF('Greenhouse Profit|Loss Per Crop'!M6="","",'Greenhouse Profit|Loss Per Crop'!M6)</f>
        <v>10.854270693486027</v>
      </c>
      <c r="O6" s="85">
        <f>IF('Greenhouse Crops'!AJ7="","",'Greenhouse Crops'!AJ7)</f>
        <v>11.73</v>
      </c>
      <c r="P6" s="145">
        <f ca="1">IF('Greenhouse Profit|Loss Per Crop'!R6="","",'Greenhouse Profit|Loss Per Crop'!R6)</f>
        <v>0.8757293065139734</v>
      </c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x14ac:dyDescent="0.3">
      <c r="A7" s="184"/>
      <c r="B7" s="211" t="str">
        <f ca="1">IF(CELL("type",'Greenhouse Crops'!B8)="b","",'Greenhouse Crops'!B8 &amp; " (" &amp; 'Greenhouse Crops'!C8 &amp; ")")</f>
        <v>Geraniums 4-inch pots ()</v>
      </c>
      <c r="C7" s="85">
        <f>IF(OR('Greenhouse Crops'!G8="",'Greenhouse Crops'!D8="",'Greenhouse Crops'!D8=0),"",'Greenhouse Crops'!G8/'Greenhouse Crops'!D8)</f>
        <v>0.82</v>
      </c>
      <c r="D7" s="85">
        <f>IF(OR('Greenhouse Crops'!I8="",'Greenhouse Crops'!D8="",'Greenhouse Crops'!D8=0),"",'Greenhouse Crops'!I8/'Greenhouse Crops'!D8)</f>
        <v>0.14000000000000001</v>
      </c>
      <c r="E7" s="85">
        <f>IF(OR('Greenhouse Crops'!M8="",'Greenhouse Crops'!D8="",'Greenhouse Crops'!D8=0),"",'Greenhouse Crops'!M8/'Greenhouse Crops'!D8)</f>
        <v>0.09</v>
      </c>
      <c r="F7" s="85">
        <f>IF(OR('Greenhouse Crops'!O8="",'Greenhouse Crops'!D8="",'Greenhouse Crops'!D8=0),"",'Greenhouse Crops'!O8/'Greenhouse Crops'!D8)</f>
        <v>2.3E-2</v>
      </c>
      <c r="G7" s="85">
        <f>IF(OR('Greenhouse Crops'!Q8="",'Greenhouse Crops'!D8="",'Greenhouse Crops'!D8=0),"",'Greenhouse Crops'!Q8/'Greenhouse Crops'!D8)</f>
        <v>0.09</v>
      </c>
      <c r="H7" s="85">
        <f>IF(OR('Greenhouse Crops'!U8="",'Greenhouse Crops'!D8="",'Greenhouse Crops'!D8=0),"",'Greenhouse Crops'!U8/'Greenhouse Crops'!D8)</f>
        <v>0.16</v>
      </c>
      <c r="I7" s="88"/>
      <c r="J7" s="85">
        <f>IF(OR('Greenhouse Crops'!W8="",'Greenhouse Crops'!D8="",'Greenhouse Crops'!D8=0),"",'Greenhouse Crops'!W8/'Greenhouse Crops'!D8)</f>
        <v>0</v>
      </c>
      <c r="K7" s="85">
        <f>IF(OR('Greenhouse Crops'!AE8="", 'Greenhouse Crops'!D8=""),"",'Greenhouse Crops'!AE8/'Greenhouse Crops'!D8)</f>
        <v>0</v>
      </c>
      <c r="L7" s="81">
        <f ca="1">IF('Greenhouse Profit|Loss Per Crop'!I7="","",'Greenhouse Profit|Loss Per Crop'!I7)</f>
        <v>7.0491482014388498E-2</v>
      </c>
      <c r="M7" s="81">
        <f ca="1">IF('Greenhouse Profit|Loss Per Crop'!K7="","",'Greenhouse Profit|Loss Per Crop'!K7)</f>
        <v>7.3341874316546832E-2</v>
      </c>
      <c r="N7" s="81">
        <f ca="1">IF('Greenhouse Profit|Loss Per Crop'!M7="","",'Greenhouse Profit|Loss Per Crop'!M7)</f>
        <v>1.4668374863309352</v>
      </c>
      <c r="O7" s="85">
        <f>IF('Greenhouse Crops'!AJ8="","",'Greenhouse Crops'!AJ8)</f>
        <v>1.66</v>
      </c>
      <c r="P7" s="145">
        <f ca="1">IF('Greenhouse Profit|Loss Per Crop'!R7="","",'Greenhouse Profit|Loss Per Crop'!R7)</f>
        <v>0.19316251366906462</v>
      </c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x14ac:dyDescent="0.3">
      <c r="A8" s="184"/>
      <c r="B8" s="211" t="str">
        <f ca="1">IF(CELL("type",'Greenhouse Crops'!B9)="b","",'Greenhouse Crops'!B9 &amp; " (" &amp; 'Greenhouse Crops'!C9 &amp; ")")</f>
        <v>Poinsettias 6-inch pots ()</v>
      </c>
      <c r="C8" s="85">
        <f>IF(OR('Greenhouse Crops'!G9="",'Greenhouse Crops'!D9="",'Greenhouse Crops'!D9=0),"",'Greenhouse Crops'!G9/'Greenhouse Crops'!D9)</f>
        <v>1</v>
      </c>
      <c r="D8" s="85">
        <f>IF(OR('Greenhouse Crops'!I9="",'Greenhouse Crops'!D9="",'Greenhouse Crops'!D9=0),"",'Greenhouse Crops'!I9/'Greenhouse Crops'!D9)</f>
        <v>1.54</v>
      </c>
      <c r="E8" s="85">
        <f>IF(OR('Greenhouse Crops'!M9="",'Greenhouse Crops'!D9="",'Greenhouse Crops'!D9=0),"",'Greenhouse Crops'!M9/'Greenhouse Crops'!D9)</f>
        <v>0.18</v>
      </c>
      <c r="F8" s="85">
        <f>IF(OR('Greenhouse Crops'!O9="",'Greenhouse Crops'!D9="",'Greenhouse Crops'!D9=0),"",'Greenhouse Crops'!O9/'Greenhouse Crops'!D9)</f>
        <v>0.04</v>
      </c>
      <c r="G8" s="85">
        <f>IF(OR('Greenhouse Crops'!Q9="",'Greenhouse Crops'!D9="",'Greenhouse Crops'!D9=0),"",'Greenhouse Crops'!Q9/'Greenhouse Crops'!D9)</f>
        <v>0.11</v>
      </c>
      <c r="H8" s="85">
        <f>IF(OR('Greenhouse Crops'!U9="",'Greenhouse Crops'!D9="",'Greenhouse Crops'!D9=0),"",'Greenhouse Crops'!U9/'Greenhouse Crops'!D9)</f>
        <v>0.16</v>
      </c>
      <c r="I8" s="88"/>
      <c r="J8" s="85">
        <f>IF(OR('Greenhouse Crops'!W9="",'Greenhouse Crops'!D9="",'Greenhouse Crops'!D9=0),"",'Greenhouse Crops'!W9/'Greenhouse Crops'!D9)</f>
        <v>0</v>
      </c>
      <c r="K8" s="85">
        <f>IF(OR('Greenhouse Crops'!AE9="", 'Greenhouse Crops'!D9=""),"",'Greenhouse Crops'!AE9/'Greenhouse Crops'!D9)</f>
        <v>0</v>
      </c>
      <c r="L8" s="81">
        <f ca="1">IF('Greenhouse Profit|Loss Per Crop'!I8="","",'Greenhouse Profit|Loss Per Crop'!I8)</f>
        <v>1.6020791366906475</v>
      </c>
      <c r="M8" s="81">
        <f ca="1">IF('Greenhouse Profit|Loss Per Crop'!K8="","",'Greenhouse Profit|Loss Per Crop'!K8)</f>
        <v>0.24379444077820464</v>
      </c>
      <c r="N8" s="81">
        <f ca="1">IF('Greenhouse Profit|Loss Per Crop'!M8="","",'Greenhouse Profit|Loss Per Crop'!M8)</f>
        <v>4.8758888155640889</v>
      </c>
      <c r="O8" s="85">
        <f>IF('Greenhouse Crops'!AJ9="","",'Greenhouse Crops'!AJ9)</f>
        <v>5.46</v>
      </c>
      <c r="P8" s="145">
        <f ca="1">IF('Greenhouse Profit|Loss Per Crop'!R8="","",'Greenhouse Profit|Loss Per Crop'!R8)</f>
        <v>0.58411118443591115</v>
      </c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x14ac:dyDescent="0.3">
      <c r="A9" s="184"/>
      <c r="B9" s="211" t="str">
        <f ca="1">IF(CELL("type",'Greenhouse Crops'!B10)="b","",'Greenhouse Crops'!B10 &amp; " (" &amp; 'Greenhouse Crops'!C10 &amp; ")")</f>
        <v/>
      </c>
      <c r="C9" s="85" t="str">
        <f>IF(OR('Greenhouse Crops'!G10="",'Greenhouse Crops'!D10="",'Greenhouse Crops'!D10=0),"",'Greenhouse Crops'!G10/'Greenhouse Crops'!D10)</f>
        <v/>
      </c>
      <c r="D9" s="85" t="str">
        <f>IF(OR('Greenhouse Crops'!I10="",'Greenhouse Crops'!D10="",'Greenhouse Crops'!D10=0),"",'Greenhouse Crops'!I10/'Greenhouse Crops'!D10)</f>
        <v/>
      </c>
      <c r="E9" s="85" t="str">
        <f>IF(OR('Greenhouse Crops'!M10="",'Greenhouse Crops'!D10="",'Greenhouse Crops'!D10=0),"",'Greenhouse Crops'!M10/'Greenhouse Crops'!D10)</f>
        <v/>
      </c>
      <c r="F9" s="85" t="str">
        <f>IF(OR('Greenhouse Crops'!O10="",'Greenhouse Crops'!D10="",'Greenhouse Crops'!D10=0),"",'Greenhouse Crops'!O10/'Greenhouse Crops'!D10)</f>
        <v/>
      </c>
      <c r="G9" s="85" t="str">
        <f>IF(OR('Greenhouse Crops'!Q10="",'Greenhouse Crops'!D10="",'Greenhouse Crops'!D10=0),"",'Greenhouse Crops'!Q10/'Greenhouse Crops'!D10)</f>
        <v/>
      </c>
      <c r="H9" s="85" t="str">
        <f>IF(OR('Greenhouse Crops'!U10="",'Greenhouse Crops'!D10="",'Greenhouse Crops'!D10=0),"",'Greenhouse Crops'!U10/'Greenhouse Crops'!D10)</f>
        <v/>
      </c>
      <c r="I9" s="88"/>
      <c r="J9" s="85" t="str">
        <f>IF(OR('Greenhouse Crops'!W10="",'Greenhouse Crops'!D10="",'Greenhouse Crops'!D10=0),"",'Greenhouse Crops'!W10/'Greenhouse Crops'!D10)</f>
        <v/>
      </c>
      <c r="K9" s="85" t="str">
        <f>IF(OR('Greenhouse Crops'!AE10="", 'Greenhouse Crops'!D10=""),"",'Greenhouse Crops'!AE10/'Greenhouse Crops'!D10)</f>
        <v/>
      </c>
      <c r="L9" s="81" t="str">
        <f>IF('Greenhouse Profit|Loss Per Crop'!I9="","",'Greenhouse Profit|Loss Per Crop'!I9)</f>
        <v/>
      </c>
      <c r="M9" s="81" t="str">
        <f ca="1">IF('Greenhouse Profit|Loss Per Crop'!K9="","",'Greenhouse Profit|Loss Per Crop'!K9)</f>
        <v/>
      </c>
      <c r="N9" s="81" t="str">
        <f ca="1">IF('Greenhouse Profit|Loss Per Crop'!M9="","",'Greenhouse Profit|Loss Per Crop'!M9)</f>
        <v/>
      </c>
      <c r="O9" s="85" t="str">
        <f>IF('Greenhouse Crops'!AJ10="","",'Greenhouse Crops'!AJ10)</f>
        <v/>
      </c>
      <c r="P9" s="145" t="str">
        <f ca="1">IF('Greenhouse Profit|Loss Per Crop'!R9="","",'Greenhouse Profit|Loss Per Crop'!R9)</f>
        <v/>
      </c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x14ac:dyDescent="0.3">
      <c r="A10" s="184"/>
      <c r="B10" s="211" t="str">
        <f ca="1">IF(CELL("type",'Greenhouse Crops'!B11)="b","",'Greenhouse Crops'!B11 &amp; " (" &amp; 'Greenhouse Crops'!C11 &amp; ")")</f>
        <v/>
      </c>
      <c r="C10" s="85" t="str">
        <f>IF(OR('Greenhouse Crops'!G11="",'Greenhouse Crops'!D11="",'Greenhouse Crops'!D11=0),"",'Greenhouse Crops'!G11/'Greenhouse Crops'!D11)</f>
        <v/>
      </c>
      <c r="D10" s="85" t="str">
        <f>IF(OR('Greenhouse Crops'!I11="",'Greenhouse Crops'!D11="",'Greenhouse Crops'!D11=0),"",'Greenhouse Crops'!I11/'Greenhouse Crops'!D11)</f>
        <v/>
      </c>
      <c r="E10" s="85" t="str">
        <f>IF(OR('Greenhouse Crops'!M11="",'Greenhouse Crops'!D11="",'Greenhouse Crops'!D11=0),"",'Greenhouse Crops'!M11/'Greenhouse Crops'!D11)</f>
        <v/>
      </c>
      <c r="F10" s="85" t="str">
        <f>IF(OR('Greenhouse Crops'!O11="",'Greenhouse Crops'!D11="",'Greenhouse Crops'!D11=0),"",'Greenhouse Crops'!O11/'Greenhouse Crops'!D11)</f>
        <v/>
      </c>
      <c r="G10" s="85" t="str">
        <f>IF(OR('Greenhouse Crops'!Q11="",'Greenhouse Crops'!D11="",'Greenhouse Crops'!D11=0),"",'Greenhouse Crops'!Q11/'Greenhouse Crops'!D11)</f>
        <v/>
      </c>
      <c r="H10" s="85" t="str">
        <f>IF(OR('Greenhouse Crops'!U11="",'Greenhouse Crops'!D11="",'Greenhouse Crops'!D11=0),"",'Greenhouse Crops'!U11/'Greenhouse Crops'!D11)</f>
        <v/>
      </c>
      <c r="I10" s="88"/>
      <c r="J10" s="85" t="str">
        <f>IF(OR('Greenhouse Crops'!W11="",'Greenhouse Crops'!D11="",'Greenhouse Crops'!D11=0),"",'Greenhouse Crops'!W11/'Greenhouse Crops'!D11)</f>
        <v/>
      </c>
      <c r="K10" s="85" t="str">
        <f>IF(OR('Greenhouse Crops'!AE11="", 'Greenhouse Crops'!D11=""),"",'Greenhouse Crops'!AE11/'Greenhouse Crops'!D11)</f>
        <v/>
      </c>
      <c r="L10" s="81" t="str">
        <f>IF('Greenhouse Profit|Loss Per Crop'!I10="","",'Greenhouse Profit|Loss Per Crop'!I10)</f>
        <v/>
      </c>
      <c r="M10" s="81" t="str">
        <f ca="1">IF('Greenhouse Profit|Loss Per Crop'!K10="","",'Greenhouse Profit|Loss Per Crop'!K10)</f>
        <v/>
      </c>
      <c r="N10" s="81" t="str">
        <f ca="1">IF('Greenhouse Profit|Loss Per Crop'!M10="","",'Greenhouse Profit|Loss Per Crop'!M10)</f>
        <v/>
      </c>
      <c r="O10" s="85" t="str">
        <f>IF('Greenhouse Crops'!AJ11="","",'Greenhouse Crops'!AJ11)</f>
        <v/>
      </c>
      <c r="P10" s="145" t="str">
        <f ca="1">IF('Greenhouse Profit|Loss Per Crop'!R10="","",'Greenhouse Profit|Loss Per Crop'!R10)</f>
        <v/>
      </c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x14ac:dyDescent="0.3">
      <c r="A11" s="184"/>
      <c r="B11" s="211" t="str">
        <f ca="1">IF(CELL("type",'Greenhouse Crops'!B12)="b","",'Greenhouse Crops'!B12 &amp; " (" &amp; 'Greenhouse Crops'!C12 &amp; ")")</f>
        <v/>
      </c>
      <c r="C11" s="85" t="str">
        <f>IF(OR('Greenhouse Crops'!G12="",'Greenhouse Crops'!D12="",'Greenhouse Crops'!D12=0),"",'Greenhouse Crops'!G12/'Greenhouse Crops'!D12)</f>
        <v/>
      </c>
      <c r="D11" s="85" t="str">
        <f>IF(OR('Greenhouse Crops'!I12="",'Greenhouse Crops'!D12="",'Greenhouse Crops'!D12=0),"",'Greenhouse Crops'!I12/'Greenhouse Crops'!D12)</f>
        <v/>
      </c>
      <c r="E11" s="85" t="str">
        <f>IF(OR('Greenhouse Crops'!M12="",'Greenhouse Crops'!D12="",'Greenhouse Crops'!D12=0),"",'Greenhouse Crops'!M12/'Greenhouse Crops'!D12)</f>
        <v/>
      </c>
      <c r="F11" s="85" t="str">
        <f>IF(OR('Greenhouse Crops'!O12="",'Greenhouse Crops'!D12="",'Greenhouse Crops'!D12=0),"",'Greenhouse Crops'!O12/'Greenhouse Crops'!D12)</f>
        <v/>
      </c>
      <c r="G11" s="85" t="str">
        <f>IF(OR('Greenhouse Crops'!Q12="",'Greenhouse Crops'!D12="",'Greenhouse Crops'!D12=0),"",'Greenhouse Crops'!Q12/'Greenhouse Crops'!D12)</f>
        <v/>
      </c>
      <c r="H11" s="85" t="str">
        <f>IF(OR('Greenhouse Crops'!U12="",'Greenhouse Crops'!D12="",'Greenhouse Crops'!D12=0),"",'Greenhouse Crops'!U12/'Greenhouse Crops'!D12)</f>
        <v/>
      </c>
      <c r="I11" s="88"/>
      <c r="J11" s="85" t="str">
        <f>IF(OR('Greenhouse Crops'!W12="",'Greenhouse Crops'!D12="",'Greenhouse Crops'!D12=0),"",'Greenhouse Crops'!W12/'Greenhouse Crops'!D12)</f>
        <v/>
      </c>
      <c r="K11" s="85" t="str">
        <f>IF(OR('Greenhouse Crops'!AE12="", 'Greenhouse Crops'!D12=""),"",'Greenhouse Crops'!AE12/'Greenhouse Crops'!D12)</f>
        <v/>
      </c>
      <c r="L11" s="81" t="str">
        <f>IF('Greenhouse Profit|Loss Per Crop'!I11="","",'Greenhouse Profit|Loss Per Crop'!I11)</f>
        <v/>
      </c>
      <c r="M11" s="81" t="str">
        <f ca="1">IF('Greenhouse Profit|Loss Per Crop'!K11="","",'Greenhouse Profit|Loss Per Crop'!K11)</f>
        <v/>
      </c>
      <c r="N11" s="81" t="str">
        <f ca="1">IF('Greenhouse Profit|Loss Per Crop'!M11="","",'Greenhouse Profit|Loss Per Crop'!M11)</f>
        <v/>
      </c>
      <c r="O11" s="85" t="str">
        <f>IF('Greenhouse Crops'!AJ12="","",'Greenhouse Crops'!AJ12)</f>
        <v/>
      </c>
      <c r="P11" s="145" t="str">
        <f ca="1">IF('Greenhouse Profit|Loss Per Crop'!R11="","",'Greenhouse Profit|Loss Per Crop'!R11)</f>
        <v/>
      </c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x14ac:dyDescent="0.3">
      <c r="A12" s="184"/>
      <c r="B12" s="211" t="str">
        <f ca="1">IF(CELL("type",'Greenhouse Crops'!B13)="b","",'Greenhouse Crops'!B13 &amp; " (" &amp; 'Greenhouse Crops'!C13 &amp; ")")</f>
        <v/>
      </c>
      <c r="C12" s="85" t="str">
        <f>IF(OR('Greenhouse Crops'!G13="",'Greenhouse Crops'!D13="",'Greenhouse Crops'!D13=0),"",'Greenhouse Crops'!G13/'Greenhouse Crops'!D13)</f>
        <v/>
      </c>
      <c r="D12" s="85" t="str">
        <f>IF(OR('Greenhouse Crops'!I13="",'Greenhouse Crops'!D13="",'Greenhouse Crops'!D13=0),"",'Greenhouse Crops'!I13/'Greenhouse Crops'!D13)</f>
        <v/>
      </c>
      <c r="E12" s="85" t="str">
        <f>IF(OR('Greenhouse Crops'!M13="",'Greenhouse Crops'!D13="",'Greenhouse Crops'!D13=0),"",'Greenhouse Crops'!M13/'Greenhouse Crops'!D13)</f>
        <v/>
      </c>
      <c r="F12" s="85" t="str">
        <f>IF(OR('Greenhouse Crops'!O13="",'Greenhouse Crops'!D13="",'Greenhouse Crops'!D13=0),"",'Greenhouse Crops'!O13/'Greenhouse Crops'!D13)</f>
        <v/>
      </c>
      <c r="G12" s="85" t="str">
        <f>IF(OR('Greenhouse Crops'!Q13="",'Greenhouse Crops'!D13="",'Greenhouse Crops'!D13=0),"",'Greenhouse Crops'!Q13/'Greenhouse Crops'!D13)</f>
        <v/>
      </c>
      <c r="H12" s="85" t="str">
        <f>IF(OR('Greenhouse Crops'!U13="",'Greenhouse Crops'!D13="",'Greenhouse Crops'!D13=0),"",'Greenhouse Crops'!U13/'Greenhouse Crops'!D13)</f>
        <v/>
      </c>
      <c r="I12" s="88"/>
      <c r="J12" s="85" t="str">
        <f>IF(OR('Greenhouse Crops'!W13="",'Greenhouse Crops'!D13="",'Greenhouse Crops'!D13=0),"",'Greenhouse Crops'!W13/'Greenhouse Crops'!D13)</f>
        <v/>
      </c>
      <c r="K12" s="85" t="str">
        <f>IF(OR('Greenhouse Crops'!AE13="", 'Greenhouse Crops'!D13=""),"",'Greenhouse Crops'!AE13/'Greenhouse Crops'!D13)</f>
        <v/>
      </c>
      <c r="L12" s="81" t="str">
        <f>IF('Greenhouse Profit|Loss Per Crop'!I12="","",'Greenhouse Profit|Loss Per Crop'!I12)</f>
        <v/>
      </c>
      <c r="M12" s="81" t="str">
        <f ca="1">IF('Greenhouse Profit|Loss Per Crop'!K12="","",'Greenhouse Profit|Loss Per Crop'!K12)</f>
        <v/>
      </c>
      <c r="N12" s="81" t="str">
        <f ca="1">IF('Greenhouse Profit|Loss Per Crop'!M12="","",'Greenhouse Profit|Loss Per Crop'!M12)</f>
        <v/>
      </c>
      <c r="O12" s="85" t="str">
        <f>IF('Greenhouse Crops'!AJ13="","",'Greenhouse Crops'!AJ13)</f>
        <v/>
      </c>
      <c r="P12" s="145" t="str">
        <f ca="1">IF('Greenhouse Profit|Loss Per Crop'!R12="","",'Greenhouse Profit|Loss Per Crop'!R12)</f>
        <v/>
      </c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x14ac:dyDescent="0.3">
      <c r="A13" s="184"/>
      <c r="B13" s="211" t="str">
        <f ca="1">IF(CELL("type",'Greenhouse Crops'!B14)="b","",'Greenhouse Crops'!B14 &amp; " (" &amp; 'Greenhouse Crops'!C14 &amp; ")")</f>
        <v/>
      </c>
      <c r="C13" s="85" t="str">
        <f>IF(OR('Greenhouse Crops'!G14="",'Greenhouse Crops'!D14="",'Greenhouse Crops'!D14=0),"",'Greenhouse Crops'!G14/'Greenhouse Crops'!D14)</f>
        <v/>
      </c>
      <c r="D13" s="85" t="str">
        <f>IF(OR('Greenhouse Crops'!I14="",'Greenhouse Crops'!D14="",'Greenhouse Crops'!D14=0),"",'Greenhouse Crops'!I14/'Greenhouse Crops'!D14)</f>
        <v/>
      </c>
      <c r="E13" s="85" t="str">
        <f>IF(OR('Greenhouse Crops'!M14="",'Greenhouse Crops'!D14="",'Greenhouse Crops'!D14=0),"",'Greenhouse Crops'!M14/'Greenhouse Crops'!D14)</f>
        <v/>
      </c>
      <c r="F13" s="85" t="str">
        <f>IF(OR('Greenhouse Crops'!O14="",'Greenhouse Crops'!D14="",'Greenhouse Crops'!D14=0),"",'Greenhouse Crops'!O14/'Greenhouse Crops'!D14)</f>
        <v/>
      </c>
      <c r="G13" s="85" t="str">
        <f>IF(OR('Greenhouse Crops'!Q14="",'Greenhouse Crops'!D14="",'Greenhouse Crops'!D14=0),"",'Greenhouse Crops'!Q14/'Greenhouse Crops'!D14)</f>
        <v/>
      </c>
      <c r="H13" s="85" t="str">
        <f>IF(OR('Greenhouse Crops'!U14="",'Greenhouse Crops'!D14="",'Greenhouse Crops'!D14=0),"",'Greenhouse Crops'!U14/'Greenhouse Crops'!D14)</f>
        <v/>
      </c>
      <c r="I13" s="88"/>
      <c r="J13" s="85" t="str">
        <f>IF(OR('Greenhouse Crops'!W14="",'Greenhouse Crops'!D14="",'Greenhouse Crops'!D14=0),"",'Greenhouse Crops'!W14/'Greenhouse Crops'!D14)</f>
        <v/>
      </c>
      <c r="K13" s="85" t="str">
        <f>IF(OR('Greenhouse Crops'!AE14="", 'Greenhouse Crops'!D14=""),"",'Greenhouse Crops'!AE14/'Greenhouse Crops'!D14)</f>
        <v/>
      </c>
      <c r="L13" s="81" t="str">
        <f>IF('Greenhouse Profit|Loss Per Crop'!I13="","",'Greenhouse Profit|Loss Per Crop'!I13)</f>
        <v/>
      </c>
      <c r="M13" s="81" t="str">
        <f ca="1">IF('Greenhouse Profit|Loss Per Crop'!K13="","",'Greenhouse Profit|Loss Per Crop'!K13)</f>
        <v/>
      </c>
      <c r="N13" s="81" t="str">
        <f ca="1">IF('Greenhouse Profit|Loss Per Crop'!M13="","",'Greenhouse Profit|Loss Per Crop'!M13)</f>
        <v/>
      </c>
      <c r="O13" s="85" t="str">
        <f>IF('Greenhouse Crops'!AJ14="","",'Greenhouse Crops'!AJ14)</f>
        <v/>
      </c>
      <c r="P13" s="145" t="str">
        <f ca="1">IF('Greenhouse Profit|Loss Per Crop'!R13="","",'Greenhouse Profit|Loss Per Crop'!R13)</f>
        <v/>
      </c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x14ac:dyDescent="0.3">
      <c r="A14" s="184"/>
      <c r="B14" s="211" t="str">
        <f ca="1">IF(CELL("type",'Greenhouse Crops'!B15)="b","",'Greenhouse Crops'!B15 &amp; " (" &amp; 'Greenhouse Crops'!C15 &amp; ")")</f>
        <v/>
      </c>
      <c r="C14" s="85" t="str">
        <f>IF(OR('Greenhouse Crops'!G15="",'Greenhouse Crops'!D15="",'Greenhouse Crops'!D15=0),"",'Greenhouse Crops'!G15/'Greenhouse Crops'!D15)</f>
        <v/>
      </c>
      <c r="D14" s="85" t="str">
        <f>IF(OR('Greenhouse Crops'!I15="",'Greenhouse Crops'!D15="",'Greenhouse Crops'!D15=0),"",'Greenhouse Crops'!I15/'Greenhouse Crops'!D15)</f>
        <v/>
      </c>
      <c r="E14" s="85" t="str">
        <f>IF(OR('Greenhouse Crops'!M15="",'Greenhouse Crops'!D15="",'Greenhouse Crops'!D15=0),"",'Greenhouse Crops'!M15/'Greenhouse Crops'!D15)</f>
        <v/>
      </c>
      <c r="F14" s="85" t="str">
        <f>IF(OR('Greenhouse Crops'!O15="",'Greenhouse Crops'!D15="",'Greenhouse Crops'!D15=0),"",'Greenhouse Crops'!O15/'Greenhouse Crops'!D15)</f>
        <v/>
      </c>
      <c r="G14" s="85" t="str">
        <f>IF(OR('Greenhouse Crops'!Q15="",'Greenhouse Crops'!D15="",'Greenhouse Crops'!D15=0),"",'Greenhouse Crops'!Q15/'Greenhouse Crops'!D15)</f>
        <v/>
      </c>
      <c r="H14" s="85" t="str">
        <f>IF(OR('Greenhouse Crops'!U15="",'Greenhouse Crops'!D15="",'Greenhouse Crops'!D15=0),"",'Greenhouse Crops'!U15/'Greenhouse Crops'!D15)</f>
        <v/>
      </c>
      <c r="I14" s="88"/>
      <c r="J14" s="85" t="str">
        <f>IF(OR('Greenhouse Crops'!W15="",'Greenhouse Crops'!D15="",'Greenhouse Crops'!D15=0),"",'Greenhouse Crops'!W15/'Greenhouse Crops'!D15)</f>
        <v/>
      </c>
      <c r="K14" s="85" t="str">
        <f>IF(OR('Greenhouse Crops'!AE15="", 'Greenhouse Crops'!D15=""),"",'Greenhouse Crops'!AE15/'Greenhouse Crops'!D15)</f>
        <v/>
      </c>
      <c r="L14" s="81" t="str">
        <f>IF('Greenhouse Profit|Loss Per Crop'!I14="","",'Greenhouse Profit|Loss Per Crop'!I14)</f>
        <v/>
      </c>
      <c r="M14" s="81" t="str">
        <f ca="1">IF('Greenhouse Profit|Loss Per Crop'!K14="","",'Greenhouse Profit|Loss Per Crop'!K14)</f>
        <v/>
      </c>
      <c r="N14" s="81" t="str">
        <f ca="1">IF('Greenhouse Profit|Loss Per Crop'!M14="","",'Greenhouse Profit|Loss Per Crop'!M14)</f>
        <v/>
      </c>
      <c r="O14" s="85" t="str">
        <f>IF('Greenhouse Crops'!AJ15="","",'Greenhouse Crops'!AJ15)</f>
        <v/>
      </c>
      <c r="P14" s="145" t="str">
        <f ca="1">IF('Greenhouse Profit|Loss Per Crop'!R14="","",'Greenhouse Profit|Loss Per Crop'!R14)</f>
        <v/>
      </c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x14ac:dyDescent="0.3">
      <c r="A15" s="184"/>
      <c r="B15" s="211" t="str">
        <f ca="1">IF(CELL("type",'Greenhouse Crops'!B16)="b","",'Greenhouse Crops'!B16 &amp; " (" &amp; 'Greenhouse Crops'!C16 &amp; ")")</f>
        <v/>
      </c>
      <c r="C15" s="85" t="str">
        <f>IF(OR('Greenhouse Crops'!G16="",'Greenhouse Crops'!D16="",'Greenhouse Crops'!D16=0),"",'Greenhouse Crops'!G16/'Greenhouse Crops'!D16)</f>
        <v/>
      </c>
      <c r="D15" s="85" t="str">
        <f>IF(OR('Greenhouse Crops'!I16="",'Greenhouse Crops'!D16="",'Greenhouse Crops'!D16=0),"",'Greenhouse Crops'!I16/'Greenhouse Crops'!D16)</f>
        <v/>
      </c>
      <c r="E15" s="85" t="str">
        <f>IF(OR('Greenhouse Crops'!M16="",'Greenhouse Crops'!D16="",'Greenhouse Crops'!D16=0),"",'Greenhouse Crops'!M16/'Greenhouse Crops'!D16)</f>
        <v/>
      </c>
      <c r="F15" s="85" t="str">
        <f>IF(OR('Greenhouse Crops'!O16="",'Greenhouse Crops'!D16="",'Greenhouse Crops'!D16=0),"",'Greenhouse Crops'!O16/'Greenhouse Crops'!D16)</f>
        <v/>
      </c>
      <c r="G15" s="85" t="str">
        <f>IF(OR('Greenhouse Crops'!Q16="",'Greenhouse Crops'!D16="",'Greenhouse Crops'!D16=0),"",'Greenhouse Crops'!Q16/'Greenhouse Crops'!D16)</f>
        <v/>
      </c>
      <c r="H15" s="85" t="str">
        <f>IF(OR('Greenhouse Crops'!U16="",'Greenhouse Crops'!D16="",'Greenhouse Crops'!D16=0),"",'Greenhouse Crops'!U16/'Greenhouse Crops'!D16)</f>
        <v/>
      </c>
      <c r="I15" s="88"/>
      <c r="J15" s="85" t="str">
        <f>IF(OR('Greenhouse Crops'!W16="",'Greenhouse Crops'!D16="",'Greenhouse Crops'!D16=0),"",'Greenhouse Crops'!W16/'Greenhouse Crops'!D16)</f>
        <v/>
      </c>
      <c r="K15" s="85" t="str">
        <f>IF(OR('Greenhouse Crops'!AE16="", 'Greenhouse Crops'!D16=""),"",'Greenhouse Crops'!AE16/'Greenhouse Crops'!D16)</f>
        <v/>
      </c>
      <c r="L15" s="81" t="str">
        <f>IF('Greenhouse Profit|Loss Per Crop'!I15="","",'Greenhouse Profit|Loss Per Crop'!I15)</f>
        <v/>
      </c>
      <c r="M15" s="81" t="str">
        <f ca="1">IF('Greenhouse Profit|Loss Per Crop'!K15="","",'Greenhouse Profit|Loss Per Crop'!K15)</f>
        <v/>
      </c>
      <c r="N15" s="81" t="str">
        <f ca="1">IF('Greenhouse Profit|Loss Per Crop'!M15="","",'Greenhouse Profit|Loss Per Crop'!M15)</f>
        <v/>
      </c>
      <c r="O15" s="85" t="str">
        <f>IF('Greenhouse Crops'!AJ16="","",'Greenhouse Crops'!AJ16)</f>
        <v/>
      </c>
      <c r="P15" s="145" t="str">
        <f ca="1">IF('Greenhouse Profit|Loss Per Crop'!R15="","",'Greenhouse Profit|Loss Per Crop'!R15)</f>
        <v/>
      </c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x14ac:dyDescent="0.3">
      <c r="A16" s="184"/>
      <c r="B16" s="211" t="str">
        <f ca="1">IF(CELL("type",'Greenhouse Crops'!B17)="b","",'Greenhouse Crops'!B17 &amp; " (" &amp; 'Greenhouse Crops'!C17 &amp; ")")</f>
        <v/>
      </c>
      <c r="C16" s="85" t="str">
        <f>IF(OR('Greenhouse Crops'!G17="",'Greenhouse Crops'!D17="",'Greenhouse Crops'!D17=0),"",'Greenhouse Crops'!G17/'Greenhouse Crops'!D17)</f>
        <v/>
      </c>
      <c r="D16" s="85" t="str">
        <f>IF(OR('Greenhouse Crops'!I17="",'Greenhouse Crops'!D17="",'Greenhouse Crops'!D17=0),"",'Greenhouse Crops'!I17/'Greenhouse Crops'!D17)</f>
        <v/>
      </c>
      <c r="E16" s="85" t="str">
        <f>IF(OR('Greenhouse Crops'!M17="",'Greenhouse Crops'!D17="",'Greenhouse Crops'!D17=0),"",'Greenhouse Crops'!M17/'Greenhouse Crops'!D17)</f>
        <v/>
      </c>
      <c r="F16" s="85" t="str">
        <f>IF(OR('Greenhouse Crops'!O17="",'Greenhouse Crops'!D17="",'Greenhouse Crops'!D17=0),"",'Greenhouse Crops'!O17/'Greenhouse Crops'!D17)</f>
        <v/>
      </c>
      <c r="G16" s="85" t="str">
        <f>IF(OR('Greenhouse Crops'!Q17="",'Greenhouse Crops'!D17="",'Greenhouse Crops'!D17=0),"",'Greenhouse Crops'!Q17/'Greenhouse Crops'!D17)</f>
        <v/>
      </c>
      <c r="H16" s="85" t="str">
        <f>IF(OR('Greenhouse Crops'!U17="",'Greenhouse Crops'!D17="",'Greenhouse Crops'!D17=0),"",'Greenhouse Crops'!U17/'Greenhouse Crops'!D17)</f>
        <v/>
      </c>
      <c r="I16" s="88"/>
      <c r="J16" s="85" t="str">
        <f>IF(OR('Greenhouse Crops'!W17="",'Greenhouse Crops'!D17="",'Greenhouse Crops'!D17=0),"",'Greenhouse Crops'!W17/'Greenhouse Crops'!D17)</f>
        <v/>
      </c>
      <c r="K16" s="85" t="str">
        <f>IF(OR('Greenhouse Crops'!AE17="", 'Greenhouse Crops'!D17=""),"",'Greenhouse Crops'!AE17/'Greenhouse Crops'!D17)</f>
        <v/>
      </c>
      <c r="L16" s="81" t="str">
        <f>IF('Greenhouse Profit|Loss Per Crop'!I16="","",'Greenhouse Profit|Loss Per Crop'!I16)</f>
        <v/>
      </c>
      <c r="M16" s="81" t="str">
        <f ca="1">IF('Greenhouse Profit|Loss Per Crop'!K16="","",'Greenhouse Profit|Loss Per Crop'!K16)</f>
        <v/>
      </c>
      <c r="N16" s="81" t="str">
        <f ca="1">IF('Greenhouse Profit|Loss Per Crop'!M16="","",'Greenhouse Profit|Loss Per Crop'!M16)</f>
        <v/>
      </c>
      <c r="O16" s="85" t="str">
        <f>IF('Greenhouse Crops'!AJ17="","",'Greenhouse Crops'!AJ17)</f>
        <v/>
      </c>
      <c r="P16" s="145" t="str">
        <f ca="1">IF('Greenhouse Profit|Loss Per Crop'!R16="","",'Greenhouse Profit|Loss Per Crop'!R16)</f>
        <v/>
      </c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x14ac:dyDescent="0.3">
      <c r="A17" s="184"/>
      <c r="B17" s="211" t="str">
        <f ca="1">IF(CELL("type",'Greenhouse Crops'!B18)="b","",'Greenhouse Crops'!B18 &amp; " (" &amp; 'Greenhouse Crops'!C18 &amp; ")")</f>
        <v/>
      </c>
      <c r="C17" s="85" t="str">
        <f>IF(OR('Greenhouse Crops'!G18="",'Greenhouse Crops'!D18="",'Greenhouse Crops'!D18=0),"",'Greenhouse Crops'!G18/'Greenhouse Crops'!D18)</f>
        <v/>
      </c>
      <c r="D17" s="85" t="str">
        <f>IF(OR('Greenhouse Crops'!I18="",'Greenhouse Crops'!D18="",'Greenhouse Crops'!D18=0),"",'Greenhouse Crops'!I18/'Greenhouse Crops'!D18)</f>
        <v/>
      </c>
      <c r="E17" s="85" t="str">
        <f>IF(OR('Greenhouse Crops'!M18="",'Greenhouse Crops'!D18="",'Greenhouse Crops'!D18=0),"",'Greenhouse Crops'!M18/'Greenhouse Crops'!D18)</f>
        <v/>
      </c>
      <c r="F17" s="85" t="str">
        <f>IF(OR('Greenhouse Crops'!O18="",'Greenhouse Crops'!D18="",'Greenhouse Crops'!D18=0),"",'Greenhouse Crops'!O18/'Greenhouse Crops'!D18)</f>
        <v/>
      </c>
      <c r="G17" s="85" t="str">
        <f>IF(OR('Greenhouse Crops'!Q18="",'Greenhouse Crops'!D18="",'Greenhouse Crops'!D18=0),"",'Greenhouse Crops'!Q18/'Greenhouse Crops'!D18)</f>
        <v/>
      </c>
      <c r="H17" s="85" t="str">
        <f>IF(OR('Greenhouse Crops'!U18="",'Greenhouse Crops'!D18="",'Greenhouse Crops'!D18=0),"",'Greenhouse Crops'!U18/'Greenhouse Crops'!D18)</f>
        <v/>
      </c>
      <c r="I17" s="88"/>
      <c r="J17" s="85" t="str">
        <f>IF(OR('Greenhouse Crops'!W18="",'Greenhouse Crops'!D18="",'Greenhouse Crops'!D18=0),"",'Greenhouse Crops'!W18/'Greenhouse Crops'!D18)</f>
        <v/>
      </c>
      <c r="K17" s="85" t="str">
        <f>IF(OR('Greenhouse Crops'!AE18="", 'Greenhouse Crops'!D18=""),"",'Greenhouse Crops'!AE18/'Greenhouse Crops'!D18)</f>
        <v/>
      </c>
      <c r="L17" s="81" t="str">
        <f>IF('Greenhouse Profit|Loss Per Crop'!I17="","",'Greenhouse Profit|Loss Per Crop'!I17)</f>
        <v/>
      </c>
      <c r="M17" s="81" t="str">
        <f ca="1">IF('Greenhouse Profit|Loss Per Crop'!K17="","",'Greenhouse Profit|Loss Per Crop'!K17)</f>
        <v/>
      </c>
      <c r="N17" s="81" t="str">
        <f ca="1">IF('Greenhouse Profit|Loss Per Crop'!M17="","",'Greenhouse Profit|Loss Per Crop'!M17)</f>
        <v/>
      </c>
      <c r="O17" s="85" t="str">
        <f>IF('Greenhouse Crops'!AJ18="","",'Greenhouse Crops'!AJ18)</f>
        <v/>
      </c>
      <c r="P17" s="145" t="str">
        <f ca="1">IF('Greenhouse Profit|Loss Per Crop'!R17="","",'Greenhouse Profit|Loss Per Crop'!R17)</f>
        <v/>
      </c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x14ac:dyDescent="0.3">
      <c r="A18" s="184"/>
      <c r="B18" s="211" t="str">
        <f ca="1">IF(CELL("type",'Greenhouse Crops'!B19)="b","",'Greenhouse Crops'!B19 &amp; " (" &amp; 'Greenhouse Crops'!C19 &amp; ")")</f>
        <v/>
      </c>
      <c r="C18" s="85" t="str">
        <f>IF(OR('Greenhouse Crops'!G19="",'Greenhouse Crops'!D19="",'Greenhouse Crops'!D19=0),"",'Greenhouse Crops'!G19/'Greenhouse Crops'!D19)</f>
        <v/>
      </c>
      <c r="D18" s="85" t="str">
        <f>IF(OR('Greenhouse Crops'!I19="",'Greenhouse Crops'!D19="",'Greenhouse Crops'!D19=0),"",'Greenhouse Crops'!I19/'Greenhouse Crops'!D19)</f>
        <v/>
      </c>
      <c r="E18" s="85" t="str">
        <f>IF(OR('Greenhouse Crops'!M19="",'Greenhouse Crops'!D19="",'Greenhouse Crops'!D19=0),"",'Greenhouse Crops'!M19/'Greenhouse Crops'!D19)</f>
        <v/>
      </c>
      <c r="F18" s="85" t="str">
        <f>IF(OR('Greenhouse Crops'!O19="",'Greenhouse Crops'!D19="",'Greenhouse Crops'!D19=0),"",'Greenhouse Crops'!O19/'Greenhouse Crops'!D19)</f>
        <v/>
      </c>
      <c r="G18" s="85" t="str">
        <f>IF(OR('Greenhouse Crops'!Q19="",'Greenhouse Crops'!D19="",'Greenhouse Crops'!D19=0),"",'Greenhouse Crops'!Q19/'Greenhouse Crops'!D19)</f>
        <v/>
      </c>
      <c r="H18" s="85" t="str">
        <f>IF(OR('Greenhouse Crops'!U19="",'Greenhouse Crops'!D19="",'Greenhouse Crops'!D19=0),"",'Greenhouse Crops'!U19/'Greenhouse Crops'!D19)</f>
        <v/>
      </c>
      <c r="I18" s="88"/>
      <c r="J18" s="85" t="str">
        <f>IF(OR('Greenhouse Crops'!W19="",'Greenhouse Crops'!D19="",'Greenhouse Crops'!D19=0),"",'Greenhouse Crops'!W19/'Greenhouse Crops'!D19)</f>
        <v/>
      </c>
      <c r="K18" s="85" t="str">
        <f>IF(OR('Greenhouse Crops'!AE19="", 'Greenhouse Crops'!D19=""),"",'Greenhouse Crops'!AE19/'Greenhouse Crops'!D19)</f>
        <v/>
      </c>
      <c r="L18" s="81" t="str">
        <f>IF('Greenhouse Profit|Loss Per Crop'!I18="","",'Greenhouse Profit|Loss Per Crop'!I18)</f>
        <v/>
      </c>
      <c r="M18" s="81" t="str">
        <f ca="1">IF('Greenhouse Profit|Loss Per Crop'!K18="","",'Greenhouse Profit|Loss Per Crop'!K18)</f>
        <v/>
      </c>
      <c r="N18" s="81" t="str">
        <f ca="1">IF('Greenhouse Profit|Loss Per Crop'!M18="","",'Greenhouse Profit|Loss Per Crop'!M18)</f>
        <v/>
      </c>
      <c r="O18" s="85" t="str">
        <f>IF('Greenhouse Crops'!AJ19="","",'Greenhouse Crops'!AJ19)</f>
        <v/>
      </c>
      <c r="P18" s="145" t="str">
        <f ca="1">IF('Greenhouse Profit|Loss Per Crop'!R18="","",'Greenhouse Profit|Loss Per Crop'!R18)</f>
        <v/>
      </c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x14ac:dyDescent="0.3">
      <c r="A19" s="184"/>
      <c r="B19" s="211" t="str">
        <f ca="1">IF(CELL("type",'Greenhouse Crops'!B20)="b","",'Greenhouse Crops'!B20 &amp; " (" &amp; 'Greenhouse Crops'!C20 &amp; ")")</f>
        <v/>
      </c>
      <c r="C19" s="85" t="str">
        <f>IF(OR('Greenhouse Crops'!G20="",'Greenhouse Crops'!D20="",'Greenhouse Crops'!D20=0),"",'Greenhouse Crops'!G20/'Greenhouse Crops'!D20)</f>
        <v/>
      </c>
      <c r="D19" s="85" t="str">
        <f>IF(OR('Greenhouse Crops'!I20="",'Greenhouse Crops'!D20="",'Greenhouse Crops'!D20=0),"",'Greenhouse Crops'!I20/'Greenhouse Crops'!D20)</f>
        <v/>
      </c>
      <c r="E19" s="85" t="str">
        <f>IF(OR('Greenhouse Crops'!M20="",'Greenhouse Crops'!D20="",'Greenhouse Crops'!D20=0),"",'Greenhouse Crops'!M20/'Greenhouse Crops'!D20)</f>
        <v/>
      </c>
      <c r="F19" s="85" t="str">
        <f>IF(OR('Greenhouse Crops'!O20="",'Greenhouse Crops'!D20="",'Greenhouse Crops'!D20=0),"",'Greenhouse Crops'!O20/'Greenhouse Crops'!D20)</f>
        <v/>
      </c>
      <c r="G19" s="85" t="str">
        <f>IF(OR('Greenhouse Crops'!Q20="",'Greenhouse Crops'!D20="",'Greenhouse Crops'!D20=0),"",'Greenhouse Crops'!Q20/'Greenhouse Crops'!D20)</f>
        <v/>
      </c>
      <c r="H19" s="85" t="str">
        <f>IF(OR('Greenhouse Crops'!U20="",'Greenhouse Crops'!D20="",'Greenhouse Crops'!D20=0),"",'Greenhouse Crops'!U20/'Greenhouse Crops'!D20)</f>
        <v/>
      </c>
      <c r="I19" s="88"/>
      <c r="J19" s="85" t="str">
        <f>IF(OR('Greenhouse Crops'!W20="",'Greenhouse Crops'!D20="",'Greenhouse Crops'!D20=0),"",'Greenhouse Crops'!W20/'Greenhouse Crops'!D20)</f>
        <v/>
      </c>
      <c r="K19" s="85" t="str">
        <f>IF(OR('Greenhouse Crops'!AE20="", 'Greenhouse Crops'!D20=""),"",'Greenhouse Crops'!AE20/'Greenhouse Crops'!D20)</f>
        <v/>
      </c>
      <c r="L19" s="81" t="str">
        <f>IF('Greenhouse Profit|Loss Per Crop'!I19="","",'Greenhouse Profit|Loss Per Crop'!I19)</f>
        <v/>
      </c>
      <c r="M19" s="81" t="str">
        <f ca="1">IF('Greenhouse Profit|Loss Per Crop'!K19="","",'Greenhouse Profit|Loss Per Crop'!K19)</f>
        <v/>
      </c>
      <c r="N19" s="81" t="str">
        <f ca="1">IF('Greenhouse Profit|Loss Per Crop'!M19="","",'Greenhouse Profit|Loss Per Crop'!M19)</f>
        <v/>
      </c>
      <c r="O19" s="85" t="str">
        <f>IF('Greenhouse Crops'!AJ20="","",'Greenhouse Crops'!AJ20)</f>
        <v/>
      </c>
      <c r="P19" s="145" t="str">
        <f ca="1">IF('Greenhouse Profit|Loss Per Crop'!R19="","",'Greenhouse Profit|Loss Per Crop'!R19)</f>
        <v/>
      </c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x14ac:dyDescent="0.3">
      <c r="A20" s="184"/>
      <c r="B20" s="211" t="str">
        <f ca="1">IF(CELL("type",'Greenhouse Crops'!B21)="b","",'Greenhouse Crops'!B21 &amp; " (" &amp; 'Greenhouse Crops'!C21 &amp; ")")</f>
        <v/>
      </c>
      <c r="C20" s="85" t="str">
        <f>IF(OR('Greenhouse Crops'!G21="",'Greenhouse Crops'!D21="",'Greenhouse Crops'!D21=0),"",'Greenhouse Crops'!G21/'Greenhouse Crops'!D21)</f>
        <v/>
      </c>
      <c r="D20" s="85" t="str">
        <f>IF(OR('Greenhouse Crops'!I21="",'Greenhouse Crops'!D21="",'Greenhouse Crops'!D21=0),"",'Greenhouse Crops'!I21/'Greenhouse Crops'!D21)</f>
        <v/>
      </c>
      <c r="E20" s="85" t="str">
        <f>IF(OR('Greenhouse Crops'!M21="",'Greenhouse Crops'!D21="",'Greenhouse Crops'!D21=0),"",'Greenhouse Crops'!M21/'Greenhouse Crops'!D21)</f>
        <v/>
      </c>
      <c r="F20" s="85" t="str">
        <f>IF(OR('Greenhouse Crops'!O21="",'Greenhouse Crops'!D21="",'Greenhouse Crops'!D21=0),"",'Greenhouse Crops'!O21/'Greenhouse Crops'!D21)</f>
        <v/>
      </c>
      <c r="G20" s="85" t="str">
        <f>IF(OR('Greenhouse Crops'!Q21="",'Greenhouse Crops'!D21="",'Greenhouse Crops'!D21=0),"",'Greenhouse Crops'!Q21/'Greenhouse Crops'!D21)</f>
        <v/>
      </c>
      <c r="H20" s="85" t="str">
        <f>IF(OR('Greenhouse Crops'!U21="",'Greenhouse Crops'!D21="",'Greenhouse Crops'!D21=0),"",'Greenhouse Crops'!U21/'Greenhouse Crops'!D21)</f>
        <v/>
      </c>
      <c r="I20" s="88"/>
      <c r="J20" s="85" t="str">
        <f>IF(OR('Greenhouse Crops'!W21="",'Greenhouse Crops'!D21="",'Greenhouse Crops'!D21=0),"",'Greenhouse Crops'!W21/'Greenhouse Crops'!D21)</f>
        <v/>
      </c>
      <c r="K20" s="85" t="str">
        <f>IF(OR('Greenhouse Crops'!AE21="", 'Greenhouse Crops'!D21=""),"",'Greenhouse Crops'!AE21/'Greenhouse Crops'!D21)</f>
        <v/>
      </c>
      <c r="L20" s="81" t="str">
        <f>IF('Greenhouse Profit|Loss Per Crop'!I20="","",'Greenhouse Profit|Loss Per Crop'!I20)</f>
        <v/>
      </c>
      <c r="M20" s="81" t="str">
        <f ca="1">IF('Greenhouse Profit|Loss Per Crop'!K20="","",'Greenhouse Profit|Loss Per Crop'!K20)</f>
        <v/>
      </c>
      <c r="N20" s="81" t="str">
        <f ca="1">IF('Greenhouse Profit|Loss Per Crop'!M20="","",'Greenhouse Profit|Loss Per Crop'!M20)</f>
        <v/>
      </c>
      <c r="O20" s="85" t="str">
        <f>IF('Greenhouse Crops'!AJ21="","",'Greenhouse Crops'!AJ21)</f>
        <v/>
      </c>
      <c r="P20" s="145" t="str">
        <f ca="1">IF('Greenhouse Profit|Loss Per Crop'!R20="","",'Greenhouse Profit|Loss Per Crop'!R20)</f>
        <v/>
      </c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x14ac:dyDescent="0.3">
      <c r="A21" s="184"/>
      <c r="B21" s="211" t="str">
        <f ca="1">IF(CELL("type",'Greenhouse Crops'!B22)="b","",'Greenhouse Crops'!B22 &amp; " (" &amp; 'Greenhouse Crops'!C22 &amp; ")")</f>
        <v/>
      </c>
      <c r="C21" s="85" t="str">
        <f>IF(OR('Greenhouse Crops'!G22="",'Greenhouse Crops'!D22="",'Greenhouse Crops'!D22=0),"",'Greenhouse Crops'!G22/'Greenhouse Crops'!D22)</f>
        <v/>
      </c>
      <c r="D21" s="85" t="str">
        <f>IF(OR('Greenhouse Crops'!I22="",'Greenhouse Crops'!D22="",'Greenhouse Crops'!D22=0),"",'Greenhouse Crops'!I22/'Greenhouse Crops'!D22)</f>
        <v/>
      </c>
      <c r="E21" s="85" t="str">
        <f>IF(OR('Greenhouse Crops'!M22="",'Greenhouse Crops'!D22="",'Greenhouse Crops'!D22=0),"",'Greenhouse Crops'!M22/'Greenhouse Crops'!D22)</f>
        <v/>
      </c>
      <c r="F21" s="85" t="str">
        <f>IF(OR('Greenhouse Crops'!O22="",'Greenhouse Crops'!D22="",'Greenhouse Crops'!D22=0),"",'Greenhouse Crops'!O22/'Greenhouse Crops'!D22)</f>
        <v/>
      </c>
      <c r="G21" s="85" t="str">
        <f>IF(OR('Greenhouse Crops'!Q22="",'Greenhouse Crops'!D22="",'Greenhouse Crops'!D22=0),"",'Greenhouse Crops'!Q22/'Greenhouse Crops'!D22)</f>
        <v/>
      </c>
      <c r="H21" s="85" t="str">
        <f>IF(OR('Greenhouse Crops'!U22="",'Greenhouse Crops'!D22="",'Greenhouse Crops'!D22=0),"",'Greenhouse Crops'!U22/'Greenhouse Crops'!D22)</f>
        <v/>
      </c>
      <c r="I21" s="81"/>
      <c r="J21" s="85" t="str">
        <f>IF(OR('Greenhouse Crops'!W22="",'Greenhouse Crops'!D22="",'Greenhouse Crops'!D22=0),"",'Greenhouse Crops'!W22/'Greenhouse Crops'!D22)</f>
        <v/>
      </c>
      <c r="K21" s="85" t="str">
        <f>IF(OR('Greenhouse Crops'!AE22="", 'Greenhouse Crops'!D22=""),"",'Greenhouse Crops'!AE22/'Greenhouse Crops'!D22)</f>
        <v/>
      </c>
      <c r="L21" s="81" t="str">
        <f>IF('Greenhouse Profit|Loss Per Crop'!I21="","",'Greenhouse Profit|Loss Per Crop'!I21)</f>
        <v/>
      </c>
      <c r="M21" s="81" t="str">
        <f ca="1">IF('Greenhouse Profit|Loss Per Crop'!K21="","",'Greenhouse Profit|Loss Per Crop'!K21)</f>
        <v/>
      </c>
      <c r="N21" s="81" t="str">
        <f ca="1">IF('Greenhouse Profit|Loss Per Crop'!M21="","",'Greenhouse Profit|Loss Per Crop'!M21)</f>
        <v/>
      </c>
      <c r="O21" s="85" t="str">
        <f>IF('Greenhouse Crops'!AJ22="","",'Greenhouse Crops'!AJ22)</f>
        <v/>
      </c>
      <c r="P21" s="145" t="str">
        <f ca="1">IF('Greenhouse Profit|Loss Per Crop'!R21="","",'Greenhouse Profit|Loss Per Crop'!R21)</f>
        <v/>
      </c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x14ac:dyDescent="0.3">
      <c r="A22" s="184"/>
      <c r="B22" s="211" t="str">
        <f ca="1">IF(CELL("type",'Greenhouse Crops'!B23)="b","",'Greenhouse Crops'!B23 &amp; " (" &amp; 'Greenhouse Crops'!C23 &amp; ")")</f>
        <v/>
      </c>
      <c r="C22" s="85" t="str">
        <f>IF(OR('Greenhouse Crops'!G23="",'Greenhouse Crops'!D23="",'Greenhouse Crops'!D23=0),"",'Greenhouse Crops'!G23/'Greenhouse Crops'!D23)</f>
        <v/>
      </c>
      <c r="D22" s="85" t="str">
        <f>IF(OR('Greenhouse Crops'!I23="",'Greenhouse Crops'!D23="",'Greenhouse Crops'!D23=0),"",'Greenhouse Crops'!I23/'Greenhouse Crops'!D23)</f>
        <v/>
      </c>
      <c r="E22" s="85" t="str">
        <f>IF(OR('Greenhouse Crops'!M23="",'Greenhouse Crops'!D23="",'Greenhouse Crops'!D23=0),"",'Greenhouse Crops'!M23/'Greenhouse Crops'!D23)</f>
        <v/>
      </c>
      <c r="F22" s="85" t="str">
        <f>IF(OR('Greenhouse Crops'!O23="",'Greenhouse Crops'!D23="",'Greenhouse Crops'!D23=0),"",'Greenhouse Crops'!O23/'Greenhouse Crops'!D23)</f>
        <v/>
      </c>
      <c r="G22" s="85" t="str">
        <f>IF(OR('Greenhouse Crops'!Q23="",'Greenhouse Crops'!D23="",'Greenhouse Crops'!D23=0),"",'Greenhouse Crops'!Q23/'Greenhouse Crops'!D23)</f>
        <v/>
      </c>
      <c r="H22" s="85" t="str">
        <f>IF(OR('Greenhouse Crops'!U23="",'Greenhouse Crops'!D23="",'Greenhouse Crops'!D23=0),"",'Greenhouse Crops'!U23/'Greenhouse Crops'!D23)</f>
        <v/>
      </c>
      <c r="I22" s="81"/>
      <c r="J22" s="85" t="str">
        <f>IF(OR('Greenhouse Crops'!W23="",'Greenhouse Crops'!D23="",'Greenhouse Crops'!D23=0),"",'Greenhouse Crops'!W23/'Greenhouse Crops'!D23)</f>
        <v/>
      </c>
      <c r="K22" s="85" t="str">
        <f>IF(OR('Greenhouse Crops'!AE23="", 'Greenhouse Crops'!D23=""),"",'Greenhouse Crops'!AE23/'Greenhouse Crops'!D23)</f>
        <v/>
      </c>
      <c r="L22" s="81" t="str">
        <f>IF('Greenhouse Profit|Loss Per Crop'!I22="","",'Greenhouse Profit|Loss Per Crop'!I22)</f>
        <v/>
      </c>
      <c r="M22" s="81" t="str">
        <f ca="1">IF('Greenhouse Profit|Loss Per Crop'!K22="","",'Greenhouse Profit|Loss Per Crop'!K22)</f>
        <v/>
      </c>
      <c r="N22" s="81" t="str">
        <f ca="1">IF('Greenhouse Profit|Loss Per Crop'!M22="","",'Greenhouse Profit|Loss Per Crop'!M22)</f>
        <v/>
      </c>
      <c r="O22" s="85" t="str">
        <f>IF('Greenhouse Crops'!AJ23="","",'Greenhouse Crops'!AJ23)</f>
        <v/>
      </c>
      <c r="P22" s="145" t="str">
        <f ca="1">IF('Greenhouse Profit|Loss Per Crop'!R22="","",'Greenhouse Profit|Loss Per Crop'!R22)</f>
        <v/>
      </c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x14ac:dyDescent="0.3">
      <c r="A23" s="184"/>
      <c r="B23" s="211" t="str">
        <f ca="1">IF(CELL("type",'Greenhouse Crops'!B24)="b","",'Greenhouse Crops'!B24 &amp; " (" &amp; 'Greenhouse Crops'!C24 &amp; ")")</f>
        <v/>
      </c>
      <c r="C23" s="85" t="str">
        <f>IF(OR('Greenhouse Crops'!G24="",'Greenhouse Crops'!D24="",'Greenhouse Crops'!D24=0),"",'Greenhouse Crops'!G24/'Greenhouse Crops'!D24)</f>
        <v/>
      </c>
      <c r="D23" s="85" t="str">
        <f>IF(OR('Greenhouse Crops'!I24="",'Greenhouse Crops'!D24="",'Greenhouse Crops'!D24=0),"",'Greenhouse Crops'!I24/'Greenhouse Crops'!D24)</f>
        <v/>
      </c>
      <c r="E23" s="85" t="str">
        <f>IF(OR('Greenhouse Crops'!M24="",'Greenhouse Crops'!D24="",'Greenhouse Crops'!D24=0),"",'Greenhouse Crops'!M24/'Greenhouse Crops'!D24)</f>
        <v/>
      </c>
      <c r="F23" s="85" t="str">
        <f>IF(OR('Greenhouse Crops'!O24="",'Greenhouse Crops'!D24="",'Greenhouse Crops'!D24=0),"",'Greenhouse Crops'!O24/'Greenhouse Crops'!D24)</f>
        <v/>
      </c>
      <c r="G23" s="85" t="str">
        <f>IF(OR('Greenhouse Crops'!Q24="",'Greenhouse Crops'!D24="",'Greenhouse Crops'!D24=0),"",'Greenhouse Crops'!Q24/'Greenhouse Crops'!D24)</f>
        <v/>
      </c>
      <c r="H23" s="85" t="str">
        <f>IF(OR('Greenhouse Crops'!U24="",'Greenhouse Crops'!D24="",'Greenhouse Crops'!D24=0),"",'Greenhouse Crops'!U24/'Greenhouse Crops'!D24)</f>
        <v/>
      </c>
      <c r="I23" s="88"/>
      <c r="J23" s="85" t="str">
        <f>IF(OR('Greenhouse Crops'!W24="",'Greenhouse Crops'!D24="",'Greenhouse Crops'!D24=0),"",'Greenhouse Crops'!W24/'Greenhouse Crops'!D24)</f>
        <v/>
      </c>
      <c r="K23" s="85" t="str">
        <f>IF(OR('Greenhouse Crops'!AE24="", 'Greenhouse Crops'!D24=""),"",'Greenhouse Crops'!AE24/'Greenhouse Crops'!D24)</f>
        <v/>
      </c>
      <c r="L23" s="81" t="str">
        <f>IF('Greenhouse Profit|Loss Per Crop'!I23="","",'Greenhouse Profit|Loss Per Crop'!I23)</f>
        <v/>
      </c>
      <c r="M23" s="81" t="str">
        <f ca="1">IF('Greenhouse Profit|Loss Per Crop'!K23="","",'Greenhouse Profit|Loss Per Crop'!K23)</f>
        <v/>
      </c>
      <c r="N23" s="81" t="str">
        <f ca="1">IF('Greenhouse Profit|Loss Per Crop'!M23="","",'Greenhouse Profit|Loss Per Crop'!M23)</f>
        <v/>
      </c>
      <c r="O23" s="85" t="str">
        <f>IF('Greenhouse Crops'!AJ24="","",'Greenhouse Crops'!AJ24)</f>
        <v/>
      </c>
      <c r="P23" s="145" t="str">
        <f ca="1">IF('Greenhouse Profit|Loss Per Crop'!R23="","",'Greenhouse Profit|Loss Per Crop'!R23)</f>
        <v/>
      </c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x14ac:dyDescent="0.3">
      <c r="A24" s="184"/>
      <c r="B24" s="211" t="str">
        <f ca="1">IF(CELL("type",'Greenhouse Crops'!B25)="b","",'Greenhouse Crops'!B25 &amp; " (" &amp; 'Greenhouse Crops'!C25 &amp; ")")</f>
        <v/>
      </c>
      <c r="C24" s="85" t="str">
        <f>IF(OR('Greenhouse Crops'!G25="",'Greenhouse Crops'!D25="",'Greenhouse Crops'!D25=0),"",'Greenhouse Crops'!G25/'Greenhouse Crops'!D25)</f>
        <v/>
      </c>
      <c r="D24" s="85" t="str">
        <f>IF(OR('Greenhouse Crops'!I25="",'Greenhouse Crops'!D25="",'Greenhouse Crops'!D25=0),"",'Greenhouse Crops'!I25/'Greenhouse Crops'!D25)</f>
        <v/>
      </c>
      <c r="E24" s="85" t="str">
        <f>IF(OR('Greenhouse Crops'!M25="",'Greenhouse Crops'!D25="",'Greenhouse Crops'!D25=0),"",'Greenhouse Crops'!M25/'Greenhouse Crops'!D25)</f>
        <v/>
      </c>
      <c r="F24" s="85" t="str">
        <f>IF(OR('Greenhouse Crops'!O25="",'Greenhouse Crops'!D25="",'Greenhouse Crops'!D25=0),"",'Greenhouse Crops'!O25/'Greenhouse Crops'!D25)</f>
        <v/>
      </c>
      <c r="G24" s="85" t="str">
        <f>IF(OR('Greenhouse Crops'!Q25="",'Greenhouse Crops'!D25="",'Greenhouse Crops'!D25=0),"",'Greenhouse Crops'!Q25/'Greenhouse Crops'!D25)</f>
        <v/>
      </c>
      <c r="H24" s="85" t="str">
        <f>IF(OR('Greenhouse Crops'!U25="",'Greenhouse Crops'!D25="",'Greenhouse Crops'!D25=0),"",'Greenhouse Crops'!U25/'Greenhouse Crops'!D25)</f>
        <v/>
      </c>
      <c r="I24" s="88"/>
      <c r="J24" s="85" t="str">
        <f>IF(OR('Greenhouse Crops'!W25="",'Greenhouse Crops'!D25="",'Greenhouse Crops'!D25=0),"",'Greenhouse Crops'!W25/'Greenhouse Crops'!D25)</f>
        <v/>
      </c>
      <c r="K24" s="85" t="str">
        <f>IF(OR('Greenhouse Crops'!AE25="", 'Greenhouse Crops'!D25=""),"",'Greenhouse Crops'!AE25/'Greenhouse Crops'!D25)</f>
        <v/>
      </c>
      <c r="L24" s="81" t="str">
        <f>IF('Greenhouse Profit|Loss Per Crop'!I24="","",'Greenhouse Profit|Loss Per Crop'!I24)</f>
        <v/>
      </c>
      <c r="M24" s="81" t="str">
        <f ca="1">IF('Greenhouse Profit|Loss Per Crop'!K24="","",'Greenhouse Profit|Loss Per Crop'!K24)</f>
        <v/>
      </c>
      <c r="N24" s="81" t="str">
        <f ca="1">IF('Greenhouse Profit|Loss Per Crop'!M24="","",'Greenhouse Profit|Loss Per Crop'!M24)</f>
        <v/>
      </c>
      <c r="O24" s="85" t="str">
        <f>IF('Greenhouse Crops'!AJ25="","",'Greenhouse Crops'!AJ25)</f>
        <v/>
      </c>
      <c r="P24" s="145" t="str">
        <f ca="1">IF('Greenhouse Profit|Loss Per Crop'!R24="","",'Greenhouse Profit|Loss Per Crop'!R24)</f>
        <v/>
      </c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x14ac:dyDescent="0.3">
      <c r="A25" s="184"/>
      <c r="B25" s="211" t="str">
        <f ca="1">IF(CELL("type",'Greenhouse Crops'!B26)="b","",'Greenhouse Crops'!B26 &amp; " (" &amp; 'Greenhouse Crops'!C26 &amp; ")")</f>
        <v/>
      </c>
      <c r="C25" s="85" t="str">
        <f>IF(OR('Greenhouse Crops'!G26="",'Greenhouse Crops'!D26="",'Greenhouse Crops'!D26=0),"",'Greenhouse Crops'!G26/'Greenhouse Crops'!D26)</f>
        <v/>
      </c>
      <c r="D25" s="85" t="str">
        <f>IF(OR('Greenhouse Crops'!I26="",'Greenhouse Crops'!D26="",'Greenhouse Crops'!D26=0),"",'Greenhouse Crops'!I26/'Greenhouse Crops'!D26)</f>
        <v/>
      </c>
      <c r="E25" s="85" t="str">
        <f>IF(OR('Greenhouse Crops'!M26="",'Greenhouse Crops'!D26="",'Greenhouse Crops'!D26=0),"",'Greenhouse Crops'!M26/'Greenhouse Crops'!D26)</f>
        <v/>
      </c>
      <c r="F25" s="85" t="str">
        <f>IF(OR('Greenhouse Crops'!O26="",'Greenhouse Crops'!D26="",'Greenhouse Crops'!D26=0),"",'Greenhouse Crops'!O26/'Greenhouse Crops'!D26)</f>
        <v/>
      </c>
      <c r="G25" s="85" t="str">
        <f>IF(OR('Greenhouse Crops'!Q26="",'Greenhouse Crops'!D26="",'Greenhouse Crops'!D26=0),"",'Greenhouse Crops'!Q26/'Greenhouse Crops'!D26)</f>
        <v/>
      </c>
      <c r="H25" s="85" t="str">
        <f>IF(OR('Greenhouse Crops'!U26="",'Greenhouse Crops'!D26="",'Greenhouse Crops'!D26=0),"",'Greenhouse Crops'!U26/'Greenhouse Crops'!D26)</f>
        <v/>
      </c>
      <c r="I25" s="88"/>
      <c r="J25" s="85" t="str">
        <f>IF(OR('Greenhouse Crops'!W26="",'Greenhouse Crops'!D26="",'Greenhouse Crops'!D26=0),"",'Greenhouse Crops'!W26/'Greenhouse Crops'!D26)</f>
        <v/>
      </c>
      <c r="K25" s="85" t="str">
        <f>IF(OR('Greenhouse Crops'!AE26="", 'Greenhouse Crops'!D26=""),"",'Greenhouse Crops'!AE26/'Greenhouse Crops'!D26)</f>
        <v/>
      </c>
      <c r="L25" s="81" t="str">
        <f>IF('Greenhouse Profit|Loss Per Crop'!I25="","",'Greenhouse Profit|Loss Per Crop'!I25)</f>
        <v/>
      </c>
      <c r="M25" s="81" t="str">
        <f ca="1">IF('Greenhouse Profit|Loss Per Crop'!K25="","",'Greenhouse Profit|Loss Per Crop'!K25)</f>
        <v/>
      </c>
      <c r="N25" s="81" t="str">
        <f ca="1">IF('Greenhouse Profit|Loss Per Crop'!M25="","",'Greenhouse Profit|Loss Per Crop'!M25)</f>
        <v/>
      </c>
      <c r="O25" s="85" t="str">
        <f>IF('Greenhouse Crops'!AJ26="","",'Greenhouse Crops'!AJ26)</f>
        <v/>
      </c>
      <c r="P25" s="145" t="str">
        <f ca="1">IF('Greenhouse Profit|Loss Per Crop'!R25="","",'Greenhouse Profit|Loss Per Crop'!R25)</f>
        <v/>
      </c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x14ac:dyDescent="0.3">
      <c r="A26" s="184"/>
      <c r="B26" s="211" t="str">
        <f ca="1">IF(CELL("type",'Greenhouse Crops'!B27)="b","",'Greenhouse Crops'!B27 &amp; " (" &amp; 'Greenhouse Crops'!C27 &amp; ")")</f>
        <v/>
      </c>
      <c r="C26" s="85" t="str">
        <f>IF(OR('Greenhouse Crops'!G27="",'Greenhouse Crops'!D27="",'Greenhouse Crops'!D27=0),"",'Greenhouse Crops'!G27/'Greenhouse Crops'!D27)</f>
        <v/>
      </c>
      <c r="D26" s="85" t="str">
        <f>IF(OR('Greenhouse Crops'!I27="",'Greenhouse Crops'!D27="",'Greenhouse Crops'!D27=0),"",'Greenhouse Crops'!I27/'Greenhouse Crops'!D27)</f>
        <v/>
      </c>
      <c r="E26" s="85" t="str">
        <f>IF(OR('Greenhouse Crops'!M27="",'Greenhouse Crops'!D27="",'Greenhouse Crops'!D27=0),"",'Greenhouse Crops'!M27/'Greenhouse Crops'!D27)</f>
        <v/>
      </c>
      <c r="F26" s="85" t="str">
        <f>IF(OR('Greenhouse Crops'!O27="",'Greenhouse Crops'!D27="",'Greenhouse Crops'!D27=0),"",'Greenhouse Crops'!O27/'Greenhouse Crops'!D27)</f>
        <v/>
      </c>
      <c r="G26" s="85" t="str">
        <f>IF(OR('Greenhouse Crops'!Q27="",'Greenhouse Crops'!D27="",'Greenhouse Crops'!D27=0),"",'Greenhouse Crops'!Q27/'Greenhouse Crops'!D27)</f>
        <v/>
      </c>
      <c r="H26" s="85" t="str">
        <f>IF(OR('Greenhouse Crops'!U27="",'Greenhouse Crops'!D27="",'Greenhouse Crops'!D27=0),"",'Greenhouse Crops'!U27/'Greenhouse Crops'!D27)</f>
        <v/>
      </c>
      <c r="I26" s="88"/>
      <c r="J26" s="85" t="str">
        <f>IF(OR('Greenhouse Crops'!W27="",'Greenhouse Crops'!D27="",'Greenhouse Crops'!D27=0),"",'Greenhouse Crops'!W27/'Greenhouse Crops'!D27)</f>
        <v/>
      </c>
      <c r="K26" s="85" t="str">
        <f>IF(OR('Greenhouse Crops'!AE27="", 'Greenhouse Crops'!D27=""),"",'Greenhouse Crops'!AE27/'Greenhouse Crops'!D27)</f>
        <v/>
      </c>
      <c r="L26" s="81" t="str">
        <f>IF('Greenhouse Profit|Loss Per Crop'!I26="","",'Greenhouse Profit|Loss Per Crop'!I26)</f>
        <v/>
      </c>
      <c r="M26" s="81" t="str">
        <f ca="1">IF('Greenhouse Profit|Loss Per Crop'!K26="","",'Greenhouse Profit|Loss Per Crop'!K26)</f>
        <v/>
      </c>
      <c r="N26" s="81" t="str">
        <f ca="1">IF('Greenhouse Profit|Loss Per Crop'!M26="","",'Greenhouse Profit|Loss Per Crop'!M26)</f>
        <v/>
      </c>
      <c r="O26" s="85" t="str">
        <f>IF('Greenhouse Crops'!AJ27="","",'Greenhouse Crops'!AJ27)</f>
        <v/>
      </c>
      <c r="P26" s="145" t="str">
        <f ca="1">IF('Greenhouse Profit|Loss Per Crop'!R26="","",'Greenhouse Profit|Loss Per Crop'!R26)</f>
        <v/>
      </c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x14ac:dyDescent="0.3">
      <c r="A27" s="184"/>
      <c r="B27" s="211" t="str">
        <f ca="1">IF(CELL("type",'Greenhouse Crops'!B28)="b","",'Greenhouse Crops'!B28 &amp; " (" &amp; 'Greenhouse Crops'!C28 &amp; ")")</f>
        <v/>
      </c>
      <c r="C27" s="85" t="str">
        <f>IF(OR('Greenhouse Crops'!G28="",'Greenhouse Crops'!D28="",'Greenhouse Crops'!D28=0),"",'Greenhouse Crops'!G28/'Greenhouse Crops'!D28)</f>
        <v/>
      </c>
      <c r="D27" s="85" t="str">
        <f>IF(OR('Greenhouse Crops'!I28="",'Greenhouse Crops'!D28="",'Greenhouse Crops'!D28=0),"",'Greenhouse Crops'!I28/'Greenhouse Crops'!D28)</f>
        <v/>
      </c>
      <c r="E27" s="85" t="str">
        <f>IF(OR('Greenhouse Crops'!M28="",'Greenhouse Crops'!D28="",'Greenhouse Crops'!D28=0),"",'Greenhouse Crops'!M28/'Greenhouse Crops'!D28)</f>
        <v/>
      </c>
      <c r="F27" s="85" t="str">
        <f>IF(OR('Greenhouse Crops'!O28="",'Greenhouse Crops'!D28="",'Greenhouse Crops'!D28=0),"",'Greenhouse Crops'!O28/'Greenhouse Crops'!D28)</f>
        <v/>
      </c>
      <c r="G27" s="85" t="str">
        <f>IF(OR('Greenhouse Crops'!Q28="",'Greenhouse Crops'!D28="",'Greenhouse Crops'!D28=0),"",'Greenhouse Crops'!Q28/'Greenhouse Crops'!D28)</f>
        <v/>
      </c>
      <c r="H27" s="85" t="str">
        <f>IF(OR('Greenhouse Crops'!U28="",'Greenhouse Crops'!D28="",'Greenhouse Crops'!D28=0),"",'Greenhouse Crops'!U28/'Greenhouse Crops'!D28)</f>
        <v/>
      </c>
      <c r="I27" s="88"/>
      <c r="J27" s="85" t="str">
        <f>IF(OR('Greenhouse Crops'!W28="",'Greenhouse Crops'!D28="",'Greenhouse Crops'!D28=0),"",'Greenhouse Crops'!W28/'Greenhouse Crops'!D28)</f>
        <v/>
      </c>
      <c r="K27" s="85" t="str">
        <f>IF(OR('Greenhouse Crops'!AE28="", 'Greenhouse Crops'!D28=""),"",'Greenhouse Crops'!AE28/'Greenhouse Crops'!D28)</f>
        <v/>
      </c>
      <c r="L27" s="81" t="str">
        <f>IF('Greenhouse Profit|Loss Per Crop'!I27="","",'Greenhouse Profit|Loss Per Crop'!I27)</f>
        <v/>
      </c>
      <c r="M27" s="81" t="str">
        <f ca="1">IF('Greenhouse Profit|Loss Per Crop'!K27="","",'Greenhouse Profit|Loss Per Crop'!K27)</f>
        <v/>
      </c>
      <c r="N27" s="81" t="str">
        <f ca="1">IF('Greenhouse Profit|Loss Per Crop'!M27="","",'Greenhouse Profit|Loss Per Crop'!M27)</f>
        <v/>
      </c>
      <c r="O27" s="85" t="str">
        <f>IF('Greenhouse Crops'!AJ28="","",'Greenhouse Crops'!AJ28)</f>
        <v/>
      </c>
      <c r="P27" s="145" t="str">
        <f ca="1">IF('Greenhouse Profit|Loss Per Crop'!R27="","",'Greenhouse Profit|Loss Per Crop'!R27)</f>
        <v/>
      </c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x14ac:dyDescent="0.3">
      <c r="A28" s="184"/>
      <c r="B28" s="211" t="str">
        <f ca="1">IF(CELL("type",'Greenhouse Crops'!B29)="b","",'Greenhouse Crops'!B29 &amp; " (" &amp; 'Greenhouse Crops'!C29 &amp; ")")</f>
        <v/>
      </c>
      <c r="C28" s="85" t="str">
        <f>IF(OR('Greenhouse Crops'!G29="",'Greenhouse Crops'!D29="",'Greenhouse Crops'!D29=0),"",'Greenhouse Crops'!G29/'Greenhouse Crops'!D29)</f>
        <v/>
      </c>
      <c r="D28" s="85" t="str">
        <f>IF(OR('Greenhouse Crops'!I29="",'Greenhouse Crops'!D29="",'Greenhouse Crops'!D29=0),"",'Greenhouse Crops'!I29/'Greenhouse Crops'!D29)</f>
        <v/>
      </c>
      <c r="E28" s="85" t="str">
        <f>IF(OR('Greenhouse Crops'!M29="",'Greenhouse Crops'!D29="",'Greenhouse Crops'!D29=0),"",'Greenhouse Crops'!M29/'Greenhouse Crops'!D29)</f>
        <v/>
      </c>
      <c r="F28" s="85" t="str">
        <f>IF(OR('Greenhouse Crops'!O29="",'Greenhouse Crops'!D29="",'Greenhouse Crops'!D29=0),"",'Greenhouse Crops'!O29/'Greenhouse Crops'!D29)</f>
        <v/>
      </c>
      <c r="G28" s="85" t="str">
        <f>IF(OR('Greenhouse Crops'!Q29="",'Greenhouse Crops'!D29="",'Greenhouse Crops'!D29=0),"",'Greenhouse Crops'!Q29/'Greenhouse Crops'!D29)</f>
        <v/>
      </c>
      <c r="H28" s="85" t="str">
        <f>IF(OR('Greenhouse Crops'!U29="",'Greenhouse Crops'!D29="",'Greenhouse Crops'!D29=0),"",'Greenhouse Crops'!U29/'Greenhouse Crops'!D29)</f>
        <v/>
      </c>
      <c r="I28" s="88"/>
      <c r="J28" s="85" t="str">
        <f>IF(OR('Greenhouse Crops'!W29="",'Greenhouse Crops'!D29="",'Greenhouse Crops'!D29=0),"",'Greenhouse Crops'!W29/'Greenhouse Crops'!D29)</f>
        <v/>
      </c>
      <c r="K28" s="85" t="str">
        <f>IF(OR('Greenhouse Crops'!AE29="", 'Greenhouse Crops'!D29=""),"",'Greenhouse Crops'!AE29/'Greenhouse Crops'!D29)</f>
        <v/>
      </c>
      <c r="L28" s="81" t="str">
        <f>IF('Greenhouse Profit|Loss Per Crop'!I28="","",'Greenhouse Profit|Loss Per Crop'!I28)</f>
        <v/>
      </c>
      <c r="M28" s="81" t="str">
        <f ca="1">IF('Greenhouse Profit|Loss Per Crop'!K28="","",'Greenhouse Profit|Loss Per Crop'!K28)</f>
        <v/>
      </c>
      <c r="N28" s="81" t="str">
        <f ca="1">IF('Greenhouse Profit|Loss Per Crop'!M28="","",'Greenhouse Profit|Loss Per Crop'!M28)</f>
        <v/>
      </c>
      <c r="O28" s="85" t="str">
        <f>IF('Greenhouse Crops'!AJ29="","",'Greenhouse Crops'!AJ29)</f>
        <v/>
      </c>
      <c r="P28" s="145" t="str">
        <f ca="1">IF('Greenhouse Profit|Loss Per Crop'!R28="","",'Greenhouse Profit|Loss Per Crop'!R28)</f>
        <v/>
      </c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x14ac:dyDescent="0.3">
      <c r="A29" s="184"/>
      <c r="B29" s="211" t="str">
        <f ca="1">IF(CELL("type",'Greenhouse Crops'!B30)="b","",'Greenhouse Crops'!B30 &amp; " (" &amp; 'Greenhouse Crops'!C30 &amp; ")")</f>
        <v/>
      </c>
      <c r="C29" s="85" t="str">
        <f>IF(OR('Greenhouse Crops'!G30="",'Greenhouse Crops'!D30="",'Greenhouse Crops'!D30=0),"",'Greenhouse Crops'!G30/'Greenhouse Crops'!D30)</f>
        <v/>
      </c>
      <c r="D29" s="85" t="str">
        <f>IF(OR('Greenhouse Crops'!I30="",'Greenhouse Crops'!D30="",'Greenhouse Crops'!D30=0),"",'Greenhouse Crops'!I30/'Greenhouse Crops'!D30)</f>
        <v/>
      </c>
      <c r="E29" s="85" t="str">
        <f>IF(OR('Greenhouse Crops'!M30="",'Greenhouse Crops'!D30="",'Greenhouse Crops'!D30=0),"",'Greenhouse Crops'!M30/'Greenhouse Crops'!D30)</f>
        <v/>
      </c>
      <c r="F29" s="85" t="str">
        <f>IF(OR('Greenhouse Crops'!O30="",'Greenhouse Crops'!D30="",'Greenhouse Crops'!D30=0),"",'Greenhouse Crops'!O30/'Greenhouse Crops'!D30)</f>
        <v/>
      </c>
      <c r="G29" s="85" t="str">
        <f>IF(OR('Greenhouse Crops'!Q30="",'Greenhouse Crops'!D30="",'Greenhouse Crops'!D30=0),"",'Greenhouse Crops'!Q30/'Greenhouse Crops'!D30)</f>
        <v/>
      </c>
      <c r="H29" s="85" t="str">
        <f>IF(OR('Greenhouse Crops'!U30="",'Greenhouse Crops'!D30="",'Greenhouse Crops'!D30=0),"",'Greenhouse Crops'!U30/'Greenhouse Crops'!D30)</f>
        <v/>
      </c>
      <c r="I29" s="88"/>
      <c r="J29" s="85" t="str">
        <f>IF(OR('Greenhouse Crops'!W30="",'Greenhouse Crops'!D30="",'Greenhouse Crops'!D30=0),"",'Greenhouse Crops'!W30/'Greenhouse Crops'!D30)</f>
        <v/>
      </c>
      <c r="K29" s="85" t="str">
        <f>IF(OR('Greenhouse Crops'!AE30="", 'Greenhouse Crops'!D30=""),"",'Greenhouse Crops'!AE30/'Greenhouse Crops'!D30)</f>
        <v/>
      </c>
      <c r="L29" s="81" t="str">
        <f>IF('Greenhouse Profit|Loss Per Crop'!I29="","",'Greenhouse Profit|Loss Per Crop'!I29)</f>
        <v/>
      </c>
      <c r="M29" s="81" t="str">
        <f ca="1">IF('Greenhouse Profit|Loss Per Crop'!K29="","",'Greenhouse Profit|Loss Per Crop'!K29)</f>
        <v/>
      </c>
      <c r="N29" s="81" t="str">
        <f ca="1">IF('Greenhouse Profit|Loss Per Crop'!M29="","",'Greenhouse Profit|Loss Per Crop'!M29)</f>
        <v/>
      </c>
      <c r="O29" s="85" t="str">
        <f>IF('Greenhouse Crops'!AJ30="","",'Greenhouse Crops'!AJ30)</f>
        <v/>
      </c>
      <c r="P29" s="145" t="str">
        <f ca="1">IF('Greenhouse Profit|Loss Per Crop'!R29="","",'Greenhouse Profit|Loss Per Crop'!R29)</f>
        <v/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x14ac:dyDescent="0.3">
      <c r="A30" s="184"/>
      <c r="B30" s="211" t="str">
        <f ca="1">IF(CELL("type",'Greenhouse Crops'!B31)="b","",'Greenhouse Crops'!B31 &amp; " (" &amp; 'Greenhouse Crops'!C31 &amp; ")")</f>
        <v/>
      </c>
      <c r="C30" s="85" t="str">
        <f>IF(OR('Greenhouse Crops'!G31="",'Greenhouse Crops'!D31="",'Greenhouse Crops'!D31=0),"",'Greenhouse Crops'!G31/'Greenhouse Crops'!D31)</f>
        <v/>
      </c>
      <c r="D30" s="85" t="str">
        <f>IF(OR('Greenhouse Crops'!I31="",'Greenhouse Crops'!D31="",'Greenhouse Crops'!D31=0),"",'Greenhouse Crops'!I31/'Greenhouse Crops'!D31)</f>
        <v/>
      </c>
      <c r="E30" s="85" t="str">
        <f>IF(OR('Greenhouse Crops'!M31="",'Greenhouse Crops'!D31="",'Greenhouse Crops'!D31=0),"",'Greenhouse Crops'!M31/'Greenhouse Crops'!D31)</f>
        <v/>
      </c>
      <c r="F30" s="85" t="str">
        <f>IF(OR('Greenhouse Crops'!O31="",'Greenhouse Crops'!D31="",'Greenhouse Crops'!D31=0),"",'Greenhouse Crops'!O31/'Greenhouse Crops'!D31)</f>
        <v/>
      </c>
      <c r="G30" s="85" t="str">
        <f>IF(OR('Greenhouse Crops'!Q31="",'Greenhouse Crops'!D31="",'Greenhouse Crops'!D31=0),"",'Greenhouse Crops'!Q31/'Greenhouse Crops'!D31)</f>
        <v/>
      </c>
      <c r="H30" s="85" t="str">
        <f>IF(OR('Greenhouse Crops'!U31="",'Greenhouse Crops'!D31="",'Greenhouse Crops'!D31=0),"",'Greenhouse Crops'!U31/'Greenhouse Crops'!D31)</f>
        <v/>
      </c>
      <c r="I30" s="88"/>
      <c r="J30" s="85" t="str">
        <f>IF(OR('Greenhouse Crops'!W31="",'Greenhouse Crops'!D31="",'Greenhouse Crops'!D31=0),"",'Greenhouse Crops'!W31/'Greenhouse Crops'!D31)</f>
        <v/>
      </c>
      <c r="K30" s="85" t="str">
        <f>IF(OR('Greenhouse Crops'!AE31="", 'Greenhouse Crops'!D31=""),"",'Greenhouse Crops'!AE31/'Greenhouse Crops'!D31)</f>
        <v/>
      </c>
      <c r="L30" s="81" t="str">
        <f>IF('Greenhouse Profit|Loss Per Crop'!I30="","",'Greenhouse Profit|Loss Per Crop'!I30)</f>
        <v/>
      </c>
      <c r="M30" s="81" t="str">
        <f ca="1">IF('Greenhouse Profit|Loss Per Crop'!K30="","",'Greenhouse Profit|Loss Per Crop'!K30)</f>
        <v/>
      </c>
      <c r="N30" s="81" t="str">
        <f ca="1">IF('Greenhouse Profit|Loss Per Crop'!M30="","",'Greenhouse Profit|Loss Per Crop'!M30)</f>
        <v/>
      </c>
      <c r="O30" s="85" t="str">
        <f>IF('Greenhouse Crops'!AJ31="","",'Greenhouse Crops'!AJ31)</f>
        <v/>
      </c>
      <c r="P30" s="145" t="str">
        <f ca="1">IF('Greenhouse Profit|Loss Per Crop'!R30="","",'Greenhouse Profit|Loss Per Crop'!R30)</f>
        <v/>
      </c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x14ac:dyDescent="0.3">
      <c r="A31" s="184"/>
      <c r="B31" s="211" t="str">
        <f ca="1">IF(CELL("type",'Greenhouse Crops'!B32)="b","",'Greenhouse Crops'!B32 &amp; " (" &amp; 'Greenhouse Crops'!C32 &amp; ")")</f>
        <v/>
      </c>
      <c r="C31" s="85" t="str">
        <f>IF(OR('Greenhouse Crops'!G32="",'Greenhouse Crops'!D32="",'Greenhouse Crops'!D32=0),"",'Greenhouse Crops'!G32/'Greenhouse Crops'!D32)</f>
        <v/>
      </c>
      <c r="D31" s="85" t="str">
        <f>IF(OR('Greenhouse Crops'!I32="",'Greenhouse Crops'!D32="",'Greenhouse Crops'!D32=0),"",'Greenhouse Crops'!I32/'Greenhouse Crops'!D32)</f>
        <v/>
      </c>
      <c r="E31" s="85" t="str">
        <f>IF(OR('Greenhouse Crops'!M32="",'Greenhouse Crops'!D32="",'Greenhouse Crops'!D32=0),"",'Greenhouse Crops'!M32/'Greenhouse Crops'!D32)</f>
        <v/>
      </c>
      <c r="F31" s="85" t="str">
        <f>IF(OR('Greenhouse Crops'!O32="",'Greenhouse Crops'!D32="",'Greenhouse Crops'!D32=0),"",'Greenhouse Crops'!O32/'Greenhouse Crops'!D32)</f>
        <v/>
      </c>
      <c r="G31" s="85" t="str">
        <f>IF(OR('Greenhouse Crops'!Q32="",'Greenhouse Crops'!D32="",'Greenhouse Crops'!D32=0),"",'Greenhouse Crops'!Q32/'Greenhouse Crops'!D32)</f>
        <v/>
      </c>
      <c r="H31" s="85" t="str">
        <f>IF(OR('Greenhouse Crops'!U32="",'Greenhouse Crops'!D32="",'Greenhouse Crops'!D32=0),"",'Greenhouse Crops'!U32/'Greenhouse Crops'!D32)</f>
        <v/>
      </c>
      <c r="I31" s="88"/>
      <c r="J31" s="85" t="str">
        <f>IF(OR('Greenhouse Crops'!W32="",'Greenhouse Crops'!D32="",'Greenhouse Crops'!D32=0),"",'Greenhouse Crops'!W32/'Greenhouse Crops'!D32)</f>
        <v/>
      </c>
      <c r="K31" s="85" t="str">
        <f>IF(OR('Greenhouse Crops'!AE32="", 'Greenhouse Crops'!D32=""),"",'Greenhouse Crops'!AE32/'Greenhouse Crops'!D32)</f>
        <v/>
      </c>
      <c r="L31" s="81" t="str">
        <f>IF('Greenhouse Profit|Loss Per Crop'!I31="","",'Greenhouse Profit|Loss Per Crop'!I31)</f>
        <v/>
      </c>
      <c r="M31" s="81" t="str">
        <f ca="1">IF('Greenhouse Profit|Loss Per Crop'!K31="","",'Greenhouse Profit|Loss Per Crop'!K31)</f>
        <v/>
      </c>
      <c r="N31" s="81" t="str">
        <f ca="1">IF('Greenhouse Profit|Loss Per Crop'!M31="","",'Greenhouse Profit|Loss Per Crop'!M31)</f>
        <v/>
      </c>
      <c r="O31" s="85" t="str">
        <f>IF('Greenhouse Crops'!AJ32="","",'Greenhouse Crops'!AJ32)</f>
        <v/>
      </c>
      <c r="P31" s="145" t="str">
        <f ca="1">IF('Greenhouse Profit|Loss Per Crop'!R31="","",'Greenhouse Profit|Loss Per Crop'!R31)</f>
        <v/>
      </c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x14ac:dyDescent="0.3">
      <c r="A32" s="184"/>
      <c r="B32" s="211" t="str">
        <f ca="1">IF(CELL("type",'Greenhouse Crops'!B33)="b","",'Greenhouse Crops'!B33 &amp; " (" &amp; 'Greenhouse Crops'!C33 &amp; ")")</f>
        <v/>
      </c>
      <c r="C32" s="85" t="str">
        <f>IF(OR('Greenhouse Crops'!G33="",'Greenhouse Crops'!D33="",'Greenhouse Crops'!D33=0),"",'Greenhouse Crops'!G33/'Greenhouse Crops'!D33)</f>
        <v/>
      </c>
      <c r="D32" s="85" t="str">
        <f>IF(OR('Greenhouse Crops'!I33="",'Greenhouse Crops'!D33="",'Greenhouse Crops'!D33=0),"",'Greenhouse Crops'!I33/'Greenhouse Crops'!D33)</f>
        <v/>
      </c>
      <c r="E32" s="85" t="str">
        <f>IF(OR('Greenhouse Crops'!M33="",'Greenhouse Crops'!D33="",'Greenhouse Crops'!D33=0),"",'Greenhouse Crops'!M33/'Greenhouse Crops'!D33)</f>
        <v/>
      </c>
      <c r="F32" s="85" t="str">
        <f>IF(OR('Greenhouse Crops'!O33="",'Greenhouse Crops'!D33="",'Greenhouse Crops'!D33=0),"",'Greenhouse Crops'!O33/'Greenhouse Crops'!D33)</f>
        <v/>
      </c>
      <c r="G32" s="85" t="str">
        <f>IF(OR('Greenhouse Crops'!Q33="",'Greenhouse Crops'!D33="",'Greenhouse Crops'!D33=0),"",'Greenhouse Crops'!Q33/'Greenhouse Crops'!D33)</f>
        <v/>
      </c>
      <c r="H32" s="85" t="str">
        <f>IF(OR('Greenhouse Crops'!U33="",'Greenhouse Crops'!D33="",'Greenhouse Crops'!D33=0),"",'Greenhouse Crops'!U33/'Greenhouse Crops'!D33)</f>
        <v/>
      </c>
      <c r="I32" s="88"/>
      <c r="J32" s="85" t="str">
        <f>IF(OR('Greenhouse Crops'!W33="",'Greenhouse Crops'!D33="",'Greenhouse Crops'!D33=0),"",'Greenhouse Crops'!W33/'Greenhouse Crops'!D33)</f>
        <v/>
      </c>
      <c r="K32" s="85" t="str">
        <f>IF(OR('Greenhouse Crops'!AE33="", 'Greenhouse Crops'!D33=""),"",'Greenhouse Crops'!AE33/'Greenhouse Crops'!D33)</f>
        <v/>
      </c>
      <c r="L32" s="81" t="str">
        <f>IF('Greenhouse Profit|Loss Per Crop'!I32="","",'Greenhouse Profit|Loss Per Crop'!I32)</f>
        <v/>
      </c>
      <c r="M32" s="81" t="str">
        <f ca="1">IF('Greenhouse Profit|Loss Per Crop'!K32="","",'Greenhouse Profit|Loss Per Crop'!K32)</f>
        <v/>
      </c>
      <c r="N32" s="81" t="str">
        <f ca="1">IF('Greenhouse Profit|Loss Per Crop'!M32="","",'Greenhouse Profit|Loss Per Crop'!M32)</f>
        <v/>
      </c>
      <c r="O32" s="85" t="str">
        <f>IF('Greenhouse Crops'!AJ33="","",'Greenhouse Crops'!AJ33)</f>
        <v/>
      </c>
      <c r="P32" s="145" t="str">
        <f ca="1">IF('Greenhouse Profit|Loss Per Crop'!R32="","",'Greenhouse Profit|Loss Per Crop'!R32)</f>
        <v/>
      </c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x14ac:dyDescent="0.3">
      <c r="A33" s="184"/>
      <c r="B33" s="211" t="str">
        <f ca="1">IF(CELL("type",'Greenhouse Crops'!B34)="b","",'Greenhouse Crops'!B34 &amp; " (" &amp; 'Greenhouse Crops'!C34 &amp; ")")</f>
        <v/>
      </c>
      <c r="C33" s="85" t="str">
        <f>IF(OR('Greenhouse Crops'!G34="",'Greenhouse Crops'!D34="",'Greenhouse Crops'!D34=0),"",'Greenhouse Crops'!G34/'Greenhouse Crops'!D34)</f>
        <v/>
      </c>
      <c r="D33" s="85" t="str">
        <f>IF(OR('Greenhouse Crops'!I34="",'Greenhouse Crops'!D34="",'Greenhouse Crops'!D34=0),"",'Greenhouse Crops'!I34/'Greenhouse Crops'!D34)</f>
        <v/>
      </c>
      <c r="E33" s="85" t="str">
        <f>IF(OR('Greenhouse Crops'!M34="",'Greenhouse Crops'!D34="",'Greenhouse Crops'!D34=0),"",'Greenhouse Crops'!M34/'Greenhouse Crops'!D34)</f>
        <v/>
      </c>
      <c r="F33" s="85" t="str">
        <f>IF(OR('Greenhouse Crops'!O34="",'Greenhouse Crops'!D34="",'Greenhouse Crops'!D34=0),"",'Greenhouse Crops'!O34/'Greenhouse Crops'!D34)</f>
        <v/>
      </c>
      <c r="G33" s="85" t="str">
        <f>IF(OR('Greenhouse Crops'!Q34="",'Greenhouse Crops'!D34="",'Greenhouse Crops'!D34=0),"",'Greenhouse Crops'!Q34/'Greenhouse Crops'!D34)</f>
        <v/>
      </c>
      <c r="H33" s="85" t="str">
        <f>IF(OR('Greenhouse Crops'!U34="",'Greenhouse Crops'!D34="",'Greenhouse Crops'!D34=0),"",'Greenhouse Crops'!U34/'Greenhouse Crops'!D34)</f>
        <v/>
      </c>
      <c r="I33" s="88"/>
      <c r="J33" s="85" t="str">
        <f>IF(OR('Greenhouse Crops'!W34="",'Greenhouse Crops'!D34="",'Greenhouse Crops'!D34=0),"",'Greenhouse Crops'!W34/'Greenhouse Crops'!D34)</f>
        <v/>
      </c>
      <c r="K33" s="85" t="str">
        <f>IF(OR('Greenhouse Crops'!AE34="", 'Greenhouse Crops'!D34=""),"",'Greenhouse Crops'!AE34/'Greenhouse Crops'!D34)</f>
        <v/>
      </c>
      <c r="L33" s="81" t="str">
        <f>IF('Greenhouse Profit|Loss Per Crop'!I33="","",'Greenhouse Profit|Loss Per Crop'!I33)</f>
        <v/>
      </c>
      <c r="M33" s="81" t="str">
        <f ca="1">IF('Greenhouse Profit|Loss Per Crop'!K33="","",'Greenhouse Profit|Loss Per Crop'!K33)</f>
        <v/>
      </c>
      <c r="N33" s="81" t="str">
        <f ca="1">IF('Greenhouse Profit|Loss Per Crop'!M33="","",'Greenhouse Profit|Loss Per Crop'!M33)</f>
        <v/>
      </c>
      <c r="O33" s="85" t="str">
        <f>IF('Greenhouse Crops'!AJ34="","",'Greenhouse Crops'!AJ34)</f>
        <v/>
      </c>
      <c r="P33" s="145" t="str">
        <f ca="1">IF('Greenhouse Profit|Loss Per Crop'!R33="","",'Greenhouse Profit|Loss Per Crop'!R33)</f>
        <v/>
      </c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x14ac:dyDescent="0.3">
      <c r="A34" s="184"/>
      <c r="B34" s="211" t="str">
        <f ca="1">IF(CELL("type",'Greenhouse Crops'!B35)="b","",'Greenhouse Crops'!B35 &amp; " (" &amp; 'Greenhouse Crops'!C35 &amp; ")")</f>
        <v/>
      </c>
      <c r="C34" s="85" t="str">
        <f>IF(OR('Greenhouse Crops'!G35="",'Greenhouse Crops'!D35="",'Greenhouse Crops'!D35=0),"",'Greenhouse Crops'!G35/'Greenhouse Crops'!D35)</f>
        <v/>
      </c>
      <c r="D34" s="85" t="str">
        <f>IF(OR('Greenhouse Crops'!I35="",'Greenhouse Crops'!D35="",'Greenhouse Crops'!D35=0),"",'Greenhouse Crops'!I35/'Greenhouse Crops'!D35)</f>
        <v/>
      </c>
      <c r="E34" s="85" t="str">
        <f>IF(OR('Greenhouse Crops'!M35="",'Greenhouse Crops'!D35="",'Greenhouse Crops'!D35=0),"",'Greenhouse Crops'!M35/'Greenhouse Crops'!D35)</f>
        <v/>
      </c>
      <c r="F34" s="85" t="str">
        <f>IF(OR('Greenhouse Crops'!O35="",'Greenhouse Crops'!D35="",'Greenhouse Crops'!D35=0),"",'Greenhouse Crops'!O35/'Greenhouse Crops'!D35)</f>
        <v/>
      </c>
      <c r="G34" s="85" t="str">
        <f>IF(OR('Greenhouse Crops'!Q35="",'Greenhouse Crops'!D35="",'Greenhouse Crops'!D35=0),"",'Greenhouse Crops'!Q35/'Greenhouse Crops'!D35)</f>
        <v/>
      </c>
      <c r="H34" s="85" t="str">
        <f>IF(OR('Greenhouse Crops'!U35="",'Greenhouse Crops'!D35="",'Greenhouse Crops'!D35=0),"",'Greenhouse Crops'!U35/'Greenhouse Crops'!D35)</f>
        <v/>
      </c>
      <c r="I34" s="88"/>
      <c r="J34" s="85" t="str">
        <f>IF(OR('Greenhouse Crops'!W35="",'Greenhouse Crops'!D35="",'Greenhouse Crops'!D35=0),"",'Greenhouse Crops'!W35/'Greenhouse Crops'!D35)</f>
        <v/>
      </c>
      <c r="K34" s="85" t="str">
        <f>IF(OR('Greenhouse Crops'!AE35="", 'Greenhouse Crops'!D35=""),"",'Greenhouse Crops'!AE35/'Greenhouse Crops'!D35)</f>
        <v/>
      </c>
      <c r="L34" s="81" t="str">
        <f>IF('Greenhouse Profit|Loss Per Crop'!I34="","",'Greenhouse Profit|Loss Per Crop'!I34)</f>
        <v/>
      </c>
      <c r="M34" s="81" t="str">
        <f ca="1">IF('Greenhouse Profit|Loss Per Crop'!K34="","",'Greenhouse Profit|Loss Per Crop'!K34)</f>
        <v/>
      </c>
      <c r="N34" s="81" t="str">
        <f ca="1">IF('Greenhouse Profit|Loss Per Crop'!M34="","",'Greenhouse Profit|Loss Per Crop'!M34)</f>
        <v/>
      </c>
      <c r="O34" s="85" t="str">
        <f>IF('Greenhouse Crops'!AJ35="","",'Greenhouse Crops'!AJ35)</f>
        <v/>
      </c>
      <c r="P34" s="145" t="str">
        <f ca="1">IF('Greenhouse Profit|Loss Per Crop'!R34="","",'Greenhouse Profit|Loss Per Crop'!R34)</f>
        <v/>
      </c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x14ac:dyDescent="0.3">
      <c r="A35" s="184"/>
      <c r="B35" s="211" t="str">
        <f ca="1">IF(CELL("type",'Greenhouse Crops'!B36)="b","",'Greenhouse Crops'!B36 &amp; " (" &amp; 'Greenhouse Crops'!C36 &amp; ")")</f>
        <v/>
      </c>
      <c r="C35" s="85" t="str">
        <f>IF(OR('Greenhouse Crops'!G36="",'Greenhouse Crops'!D36="",'Greenhouse Crops'!D36=0),"",'Greenhouse Crops'!G36/'Greenhouse Crops'!D36)</f>
        <v/>
      </c>
      <c r="D35" s="85" t="str">
        <f>IF(OR('Greenhouse Crops'!I36="",'Greenhouse Crops'!D36="",'Greenhouse Crops'!D36=0),"",'Greenhouse Crops'!I36/'Greenhouse Crops'!D36)</f>
        <v/>
      </c>
      <c r="E35" s="85" t="str">
        <f>IF(OR('Greenhouse Crops'!M36="",'Greenhouse Crops'!D36="",'Greenhouse Crops'!D36=0),"",'Greenhouse Crops'!M36/'Greenhouse Crops'!D36)</f>
        <v/>
      </c>
      <c r="F35" s="85" t="str">
        <f>IF(OR('Greenhouse Crops'!O36="",'Greenhouse Crops'!D36="",'Greenhouse Crops'!D36=0),"",'Greenhouse Crops'!O36/'Greenhouse Crops'!D36)</f>
        <v/>
      </c>
      <c r="G35" s="85" t="str">
        <f>IF(OR('Greenhouse Crops'!Q36="",'Greenhouse Crops'!D36="",'Greenhouse Crops'!D36=0),"",'Greenhouse Crops'!Q36/'Greenhouse Crops'!D36)</f>
        <v/>
      </c>
      <c r="H35" s="85" t="str">
        <f>IF(OR('Greenhouse Crops'!U36="",'Greenhouse Crops'!D36="",'Greenhouse Crops'!D36=0),"",'Greenhouse Crops'!U36/'Greenhouse Crops'!D36)</f>
        <v/>
      </c>
      <c r="I35" s="88"/>
      <c r="J35" s="85" t="str">
        <f>IF(OR('Greenhouse Crops'!W36="",'Greenhouse Crops'!D36="",'Greenhouse Crops'!D36=0),"",'Greenhouse Crops'!W36/'Greenhouse Crops'!D36)</f>
        <v/>
      </c>
      <c r="K35" s="85" t="str">
        <f>IF(OR('Greenhouse Crops'!AE36="", 'Greenhouse Crops'!D36=""),"",'Greenhouse Crops'!AE36/'Greenhouse Crops'!D36)</f>
        <v/>
      </c>
      <c r="L35" s="81" t="str">
        <f>IF('Greenhouse Profit|Loss Per Crop'!I35="","",'Greenhouse Profit|Loss Per Crop'!I35)</f>
        <v/>
      </c>
      <c r="M35" s="81" t="str">
        <f ca="1">IF('Greenhouse Profit|Loss Per Crop'!K35="","",'Greenhouse Profit|Loss Per Crop'!K35)</f>
        <v/>
      </c>
      <c r="N35" s="81" t="str">
        <f ca="1">IF('Greenhouse Profit|Loss Per Crop'!M35="","",'Greenhouse Profit|Loss Per Crop'!M35)</f>
        <v/>
      </c>
      <c r="O35" s="85" t="str">
        <f>IF('Greenhouse Crops'!AJ36="","",'Greenhouse Crops'!AJ36)</f>
        <v/>
      </c>
      <c r="P35" s="145" t="str">
        <f ca="1">IF('Greenhouse Profit|Loss Per Crop'!R35="","",'Greenhouse Profit|Loss Per Crop'!R35)</f>
        <v/>
      </c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x14ac:dyDescent="0.3">
      <c r="A36" s="184"/>
      <c r="B36" s="211" t="str">
        <f ca="1">IF(CELL("type",'Greenhouse Crops'!B37)="b","",'Greenhouse Crops'!B37 &amp; " (" &amp; 'Greenhouse Crops'!C37 &amp; ")")</f>
        <v/>
      </c>
      <c r="C36" s="85" t="str">
        <f>IF(OR('Greenhouse Crops'!G37="",'Greenhouse Crops'!D37="",'Greenhouse Crops'!D37=0),"",'Greenhouse Crops'!G37/'Greenhouse Crops'!D37)</f>
        <v/>
      </c>
      <c r="D36" s="85" t="str">
        <f>IF(OR('Greenhouse Crops'!I37="",'Greenhouse Crops'!D37="",'Greenhouse Crops'!D37=0),"",'Greenhouse Crops'!I37/'Greenhouse Crops'!D37)</f>
        <v/>
      </c>
      <c r="E36" s="85" t="str">
        <f>IF(OR('Greenhouse Crops'!M37="",'Greenhouse Crops'!D37="",'Greenhouse Crops'!D37=0),"",'Greenhouse Crops'!M37/'Greenhouse Crops'!D37)</f>
        <v/>
      </c>
      <c r="F36" s="85" t="str">
        <f>IF(OR('Greenhouse Crops'!O37="",'Greenhouse Crops'!D37="",'Greenhouse Crops'!D37=0),"",'Greenhouse Crops'!O37/'Greenhouse Crops'!D37)</f>
        <v/>
      </c>
      <c r="G36" s="85" t="str">
        <f>IF(OR('Greenhouse Crops'!Q37="",'Greenhouse Crops'!D37="",'Greenhouse Crops'!D37=0),"",'Greenhouse Crops'!Q37/'Greenhouse Crops'!D37)</f>
        <v/>
      </c>
      <c r="H36" s="85" t="str">
        <f>IF(OR('Greenhouse Crops'!U37="",'Greenhouse Crops'!D37="",'Greenhouse Crops'!D37=0),"",'Greenhouse Crops'!U37/'Greenhouse Crops'!D37)</f>
        <v/>
      </c>
      <c r="I36" s="88"/>
      <c r="J36" s="85" t="str">
        <f>IF(OR('Greenhouse Crops'!W37="",'Greenhouse Crops'!D37="",'Greenhouse Crops'!D37=0),"",'Greenhouse Crops'!W37/'Greenhouse Crops'!D37)</f>
        <v/>
      </c>
      <c r="K36" s="85" t="str">
        <f>IF(OR('Greenhouse Crops'!AE37="", 'Greenhouse Crops'!D37=""),"",'Greenhouse Crops'!AE37/'Greenhouse Crops'!D37)</f>
        <v/>
      </c>
      <c r="L36" s="81" t="str">
        <f>IF('Greenhouse Profit|Loss Per Crop'!I36="","",'Greenhouse Profit|Loss Per Crop'!I36)</f>
        <v/>
      </c>
      <c r="M36" s="81" t="str">
        <f ca="1">IF('Greenhouse Profit|Loss Per Crop'!K36="","",'Greenhouse Profit|Loss Per Crop'!K36)</f>
        <v/>
      </c>
      <c r="N36" s="81" t="str">
        <f ca="1">IF('Greenhouse Profit|Loss Per Crop'!M36="","",'Greenhouse Profit|Loss Per Crop'!M36)</f>
        <v/>
      </c>
      <c r="O36" s="85" t="str">
        <f>IF('Greenhouse Crops'!AJ37="","",'Greenhouse Crops'!AJ37)</f>
        <v/>
      </c>
      <c r="P36" s="145" t="str">
        <f ca="1">IF('Greenhouse Profit|Loss Per Crop'!R36="","",'Greenhouse Profit|Loss Per Crop'!R36)</f>
        <v/>
      </c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x14ac:dyDescent="0.3">
      <c r="A37" s="184"/>
      <c r="B37" s="211" t="str">
        <f ca="1">IF(CELL("type",'Greenhouse Crops'!B38)="b","",'Greenhouse Crops'!B38 &amp; " (" &amp; 'Greenhouse Crops'!C38 &amp; ")")</f>
        <v/>
      </c>
      <c r="C37" s="85" t="str">
        <f>IF(OR('Greenhouse Crops'!G38="",'Greenhouse Crops'!D38="",'Greenhouse Crops'!D38=0),"",'Greenhouse Crops'!G38/'Greenhouse Crops'!D38)</f>
        <v/>
      </c>
      <c r="D37" s="85" t="str">
        <f>IF(OR('Greenhouse Crops'!I38="",'Greenhouse Crops'!D38="",'Greenhouse Crops'!D38=0),"",'Greenhouse Crops'!I38/'Greenhouse Crops'!D38)</f>
        <v/>
      </c>
      <c r="E37" s="85" t="str">
        <f>IF(OR('Greenhouse Crops'!M38="",'Greenhouse Crops'!D38="",'Greenhouse Crops'!D38=0),"",'Greenhouse Crops'!M38/'Greenhouse Crops'!D38)</f>
        <v/>
      </c>
      <c r="F37" s="85" t="str">
        <f>IF(OR('Greenhouse Crops'!O38="",'Greenhouse Crops'!D38="",'Greenhouse Crops'!D38=0),"",'Greenhouse Crops'!O38/'Greenhouse Crops'!D38)</f>
        <v/>
      </c>
      <c r="G37" s="85" t="str">
        <f>IF(OR('Greenhouse Crops'!Q38="",'Greenhouse Crops'!D38="",'Greenhouse Crops'!D38=0),"",'Greenhouse Crops'!Q38/'Greenhouse Crops'!D38)</f>
        <v/>
      </c>
      <c r="H37" s="85" t="str">
        <f>IF(OR('Greenhouse Crops'!U38="",'Greenhouse Crops'!D38="",'Greenhouse Crops'!D38=0),"",'Greenhouse Crops'!U38/'Greenhouse Crops'!D38)</f>
        <v/>
      </c>
      <c r="I37" s="88"/>
      <c r="J37" s="85" t="str">
        <f>IF(OR('Greenhouse Crops'!W38="",'Greenhouse Crops'!D38="",'Greenhouse Crops'!D38=0),"",'Greenhouse Crops'!W38/'Greenhouse Crops'!D38)</f>
        <v/>
      </c>
      <c r="K37" s="85" t="str">
        <f>IF(OR('Greenhouse Crops'!AE38="", 'Greenhouse Crops'!D38=""),"",'Greenhouse Crops'!AE38/'Greenhouse Crops'!D38)</f>
        <v/>
      </c>
      <c r="L37" s="81" t="str">
        <f>IF('Greenhouse Profit|Loss Per Crop'!I37="","",'Greenhouse Profit|Loss Per Crop'!I37)</f>
        <v/>
      </c>
      <c r="M37" s="81" t="str">
        <f ca="1">IF('Greenhouse Profit|Loss Per Crop'!K37="","",'Greenhouse Profit|Loss Per Crop'!K37)</f>
        <v/>
      </c>
      <c r="N37" s="81" t="str">
        <f ca="1">IF('Greenhouse Profit|Loss Per Crop'!M37="","",'Greenhouse Profit|Loss Per Crop'!M37)</f>
        <v/>
      </c>
      <c r="O37" s="85" t="str">
        <f>IF('Greenhouse Crops'!AJ38="","",'Greenhouse Crops'!AJ38)</f>
        <v/>
      </c>
      <c r="P37" s="145" t="str">
        <f ca="1">IF('Greenhouse Profit|Loss Per Crop'!R37="","",'Greenhouse Profit|Loss Per Crop'!R37)</f>
        <v/>
      </c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x14ac:dyDescent="0.3">
      <c r="A38" s="184"/>
      <c r="B38" s="211" t="str">
        <f ca="1">IF(CELL("type",'Greenhouse Crops'!B39)="b","",'Greenhouse Crops'!B39 &amp; " (" &amp; 'Greenhouse Crops'!C39 &amp; ")")</f>
        <v/>
      </c>
      <c r="C38" s="85" t="str">
        <f>IF(OR('Greenhouse Crops'!G39="",'Greenhouse Crops'!D39="",'Greenhouse Crops'!D39=0),"",'Greenhouse Crops'!G39/'Greenhouse Crops'!D39)</f>
        <v/>
      </c>
      <c r="D38" s="85" t="str">
        <f>IF(OR('Greenhouse Crops'!I39="",'Greenhouse Crops'!D39="",'Greenhouse Crops'!D39=0),"",'Greenhouse Crops'!I39/'Greenhouse Crops'!D39)</f>
        <v/>
      </c>
      <c r="E38" s="85" t="str">
        <f>IF(OR('Greenhouse Crops'!M39="",'Greenhouse Crops'!D39="",'Greenhouse Crops'!D39=0),"",'Greenhouse Crops'!M39/'Greenhouse Crops'!D39)</f>
        <v/>
      </c>
      <c r="F38" s="85" t="str">
        <f>IF(OR('Greenhouse Crops'!O39="",'Greenhouse Crops'!D39="",'Greenhouse Crops'!D39=0),"",'Greenhouse Crops'!O39/'Greenhouse Crops'!D39)</f>
        <v/>
      </c>
      <c r="G38" s="85" t="str">
        <f>IF(OR('Greenhouse Crops'!Q39="",'Greenhouse Crops'!D39="",'Greenhouse Crops'!D39=0),"",'Greenhouse Crops'!Q39/'Greenhouse Crops'!D39)</f>
        <v/>
      </c>
      <c r="H38" s="85" t="str">
        <f>IF(OR('Greenhouse Crops'!U39="",'Greenhouse Crops'!D39="",'Greenhouse Crops'!D39=0),"",'Greenhouse Crops'!U39/'Greenhouse Crops'!D39)</f>
        <v/>
      </c>
      <c r="I38" s="88"/>
      <c r="J38" s="85" t="str">
        <f>IF(OR('Greenhouse Crops'!W39="",'Greenhouse Crops'!D39="",'Greenhouse Crops'!D39=0),"",'Greenhouse Crops'!W39/'Greenhouse Crops'!D39)</f>
        <v/>
      </c>
      <c r="K38" s="85" t="str">
        <f>IF(OR('Greenhouse Crops'!AE39="", 'Greenhouse Crops'!D39=""),"",'Greenhouse Crops'!AE39/'Greenhouse Crops'!D39)</f>
        <v/>
      </c>
      <c r="L38" s="81" t="str">
        <f>IF('Greenhouse Profit|Loss Per Crop'!I38="","",'Greenhouse Profit|Loss Per Crop'!I38)</f>
        <v/>
      </c>
      <c r="M38" s="81" t="str">
        <f ca="1">IF('Greenhouse Profit|Loss Per Crop'!K38="","",'Greenhouse Profit|Loss Per Crop'!K38)</f>
        <v/>
      </c>
      <c r="N38" s="81" t="str">
        <f ca="1">IF('Greenhouse Profit|Loss Per Crop'!M38="","",'Greenhouse Profit|Loss Per Crop'!M38)</f>
        <v/>
      </c>
      <c r="O38" s="85" t="str">
        <f>IF('Greenhouse Crops'!AJ39="","",'Greenhouse Crops'!AJ39)</f>
        <v/>
      </c>
      <c r="P38" s="145" t="str">
        <f ca="1">IF('Greenhouse Profit|Loss Per Crop'!R38="","",'Greenhouse Profit|Loss Per Crop'!R38)</f>
        <v/>
      </c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x14ac:dyDescent="0.3">
      <c r="A39" s="184"/>
      <c r="B39" s="211" t="str">
        <f ca="1">IF(CELL("type",'Greenhouse Crops'!B40)="b","",'Greenhouse Crops'!B40 &amp; " (" &amp; 'Greenhouse Crops'!C40 &amp; ")")</f>
        <v/>
      </c>
      <c r="C39" s="85" t="str">
        <f>IF(OR('Greenhouse Crops'!G40="",'Greenhouse Crops'!D40="",'Greenhouse Crops'!D40=0),"",'Greenhouse Crops'!G40/'Greenhouse Crops'!D40)</f>
        <v/>
      </c>
      <c r="D39" s="85" t="str">
        <f>IF(OR('Greenhouse Crops'!I40="",'Greenhouse Crops'!D40="",'Greenhouse Crops'!D40=0),"",'Greenhouse Crops'!I40/'Greenhouse Crops'!D40)</f>
        <v/>
      </c>
      <c r="E39" s="85" t="str">
        <f>IF(OR('Greenhouse Crops'!M40="",'Greenhouse Crops'!D40="",'Greenhouse Crops'!D40=0),"",'Greenhouse Crops'!M40/'Greenhouse Crops'!D40)</f>
        <v/>
      </c>
      <c r="F39" s="85" t="str">
        <f>IF(OR('Greenhouse Crops'!O40="",'Greenhouse Crops'!D40="",'Greenhouse Crops'!D40=0),"",'Greenhouse Crops'!O40/'Greenhouse Crops'!D40)</f>
        <v/>
      </c>
      <c r="G39" s="85" t="str">
        <f>IF(OR('Greenhouse Crops'!Q40="",'Greenhouse Crops'!D40="",'Greenhouse Crops'!D40=0),"",'Greenhouse Crops'!Q40/'Greenhouse Crops'!D40)</f>
        <v/>
      </c>
      <c r="H39" s="85" t="str">
        <f>IF(OR('Greenhouse Crops'!U40="",'Greenhouse Crops'!D40="",'Greenhouse Crops'!D40=0),"",'Greenhouse Crops'!U40/'Greenhouse Crops'!D40)</f>
        <v/>
      </c>
      <c r="I39" s="88"/>
      <c r="J39" s="85" t="str">
        <f>IF(OR('Greenhouse Crops'!W40="",'Greenhouse Crops'!D40="",'Greenhouse Crops'!D40=0),"",'Greenhouse Crops'!W40/'Greenhouse Crops'!D40)</f>
        <v/>
      </c>
      <c r="K39" s="85" t="str">
        <f>IF(OR('Greenhouse Crops'!AE40="", 'Greenhouse Crops'!D40=""),"",'Greenhouse Crops'!AE40/'Greenhouse Crops'!D40)</f>
        <v/>
      </c>
      <c r="L39" s="81" t="str">
        <f>IF('Greenhouse Profit|Loss Per Crop'!I39="","",'Greenhouse Profit|Loss Per Crop'!I39)</f>
        <v/>
      </c>
      <c r="M39" s="81" t="str">
        <f ca="1">IF('Greenhouse Profit|Loss Per Crop'!K39="","",'Greenhouse Profit|Loss Per Crop'!K39)</f>
        <v/>
      </c>
      <c r="N39" s="81" t="str">
        <f ca="1">IF('Greenhouse Profit|Loss Per Crop'!M39="","",'Greenhouse Profit|Loss Per Crop'!M39)</f>
        <v/>
      </c>
      <c r="O39" s="85" t="str">
        <f>IF('Greenhouse Crops'!AJ40="","",'Greenhouse Crops'!AJ40)</f>
        <v/>
      </c>
      <c r="P39" s="145" t="str">
        <f ca="1">IF('Greenhouse Profit|Loss Per Crop'!R39="","",'Greenhouse Profit|Loss Per Crop'!R39)</f>
        <v/>
      </c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x14ac:dyDescent="0.3">
      <c r="A40" s="184"/>
      <c r="B40" s="211" t="str">
        <f ca="1">IF(CELL("type",'Greenhouse Crops'!B41)="b","",'Greenhouse Crops'!B41 &amp; " (" &amp; 'Greenhouse Crops'!C41 &amp; ")")</f>
        <v/>
      </c>
      <c r="C40" s="85" t="str">
        <f>IF(OR('Greenhouse Crops'!G41="",'Greenhouse Crops'!D41="",'Greenhouse Crops'!D41=0),"",'Greenhouse Crops'!G41/'Greenhouse Crops'!D41)</f>
        <v/>
      </c>
      <c r="D40" s="85" t="str">
        <f>IF(OR('Greenhouse Crops'!I41="",'Greenhouse Crops'!D41="",'Greenhouse Crops'!D41=0),"",'Greenhouse Crops'!I41/'Greenhouse Crops'!D41)</f>
        <v/>
      </c>
      <c r="E40" s="85" t="str">
        <f>IF(OR('Greenhouse Crops'!M41="",'Greenhouse Crops'!D41="",'Greenhouse Crops'!D41=0),"",'Greenhouse Crops'!M41/'Greenhouse Crops'!D41)</f>
        <v/>
      </c>
      <c r="F40" s="85" t="str">
        <f>IF(OR('Greenhouse Crops'!O41="",'Greenhouse Crops'!D41="",'Greenhouse Crops'!D41=0),"",'Greenhouse Crops'!O41/'Greenhouse Crops'!D41)</f>
        <v/>
      </c>
      <c r="G40" s="85" t="str">
        <f>IF(OR('Greenhouse Crops'!Q41="",'Greenhouse Crops'!D41="",'Greenhouse Crops'!D41=0),"",'Greenhouse Crops'!Q41/'Greenhouse Crops'!D41)</f>
        <v/>
      </c>
      <c r="H40" s="85" t="str">
        <f>IF(OR('Greenhouse Crops'!U41="",'Greenhouse Crops'!D41="",'Greenhouse Crops'!D41=0),"",'Greenhouse Crops'!U41/'Greenhouse Crops'!D41)</f>
        <v/>
      </c>
      <c r="I40" s="88"/>
      <c r="J40" s="85" t="str">
        <f>IF(OR('Greenhouse Crops'!W41="",'Greenhouse Crops'!D41="",'Greenhouse Crops'!D41=0),"",'Greenhouse Crops'!W41/'Greenhouse Crops'!D41)</f>
        <v/>
      </c>
      <c r="K40" s="85" t="str">
        <f>IF(OR('Greenhouse Crops'!AE41="", 'Greenhouse Crops'!D41=""),"",'Greenhouse Crops'!AE41/'Greenhouse Crops'!D41)</f>
        <v/>
      </c>
      <c r="L40" s="81" t="str">
        <f>IF('Greenhouse Profit|Loss Per Crop'!I40="","",'Greenhouse Profit|Loss Per Crop'!I40)</f>
        <v/>
      </c>
      <c r="M40" s="81" t="str">
        <f ca="1">IF('Greenhouse Profit|Loss Per Crop'!K40="","",'Greenhouse Profit|Loss Per Crop'!K40)</f>
        <v/>
      </c>
      <c r="N40" s="81" t="str">
        <f ca="1">IF('Greenhouse Profit|Loss Per Crop'!M40="","",'Greenhouse Profit|Loss Per Crop'!M40)</f>
        <v/>
      </c>
      <c r="O40" s="85" t="str">
        <f>IF('Greenhouse Crops'!AJ41="","",'Greenhouse Crops'!AJ41)</f>
        <v/>
      </c>
      <c r="P40" s="145" t="str">
        <f ca="1">IF('Greenhouse Profit|Loss Per Crop'!R40="","",'Greenhouse Profit|Loss Per Crop'!R40)</f>
        <v/>
      </c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x14ac:dyDescent="0.3">
      <c r="A41" s="184"/>
      <c r="B41" s="211" t="str">
        <f ca="1">IF(CELL("type",'Greenhouse Crops'!B42)="b","",'Greenhouse Crops'!B42 &amp; " (" &amp; 'Greenhouse Crops'!C42 &amp; ")")</f>
        <v/>
      </c>
      <c r="C41" s="85" t="str">
        <f>IF(OR('Greenhouse Crops'!G42="",'Greenhouse Crops'!D42="",'Greenhouse Crops'!D42=0),"",'Greenhouse Crops'!G42/'Greenhouse Crops'!D42)</f>
        <v/>
      </c>
      <c r="D41" s="85" t="str">
        <f>IF(OR('Greenhouse Crops'!I42="",'Greenhouse Crops'!D42="",'Greenhouse Crops'!D42=0),"",'Greenhouse Crops'!I42/'Greenhouse Crops'!D42)</f>
        <v/>
      </c>
      <c r="E41" s="85" t="str">
        <f>IF(OR('Greenhouse Crops'!M42="",'Greenhouse Crops'!D42="",'Greenhouse Crops'!D42=0),"",'Greenhouse Crops'!M42/'Greenhouse Crops'!D42)</f>
        <v/>
      </c>
      <c r="F41" s="85" t="str">
        <f>IF(OR('Greenhouse Crops'!O42="",'Greenhouse Crops'!D42="",'Greenhouse Crops'!D42=0),"",'Greenhouse Crops'!O42/'Greenhouse Crops'!D42)</f>
        <v/>
      </c>
      <c r="G41" s="85" t="str">
        <f>IF(OR('Greenhouse Crops'!Q42="",'Greenhouse Crops'!D42="",'Greenhouse Crops'!D42=0),"",'Greenhouse Crops'!Q42/'Greenhouse Crops'!D42)</f>
        <v/>
      </c>
      <c r="H41" s="85" t="str">
        <f>IF(OR('Greenhouse Crops'!U42="",'Greenhouse Crops'!D42="",'Greenhouse Crops'!D42=0),"",'Greenhouse Crops'!U42/'Greenhouse Crops'!D42)</f>
        <v/>
      </c>
      <c r="I41" s="88"/>
      <c r="J41" s="85" t="str">
        <f>IF(OR('Greenhouse Crops'!W42="",'Greenhouse Crops'!D42="",'Greenhouse Crops'!D42=0),"",'Greenhouse Crops'!W42/'Greenhouse Crops'!D42)</f>
        <v/>
      </c>
      <c r="K41" s="85" t="str">
        <f>IF(OR('Greenhouse Crops'!AE42="", 'Greenhouse Crops'!D42=""),"",'Greenhouse Crops'!AE42/'Greenhouse Crops'!D42)</f>
        <v/>
      </c>
      <c r="L41" s="81" t="str">
        <f>IF('Greenhouse Profit|Loss Per Crop'!I41="","",'Greenhouse Profit|Loss Per Crop'!I41)</f>
        <v/>
      </c>
      <c r="M41" s="81" t="str">
        <f ca="1">IF('Greenhouse Profit|Loss Per Crop'!K41="","",'Greenhouse Profit|Loss Per Crop'!K41)</f>
        <v/>
      </c>
      <c r="N41" s="81" t="str">
        <f ca="1">IF('Greenhouse Profit|Loss Per Crop'!M41="","",'Greenhouse Profit|Loss Per Crop'!M41)</f>
        <v/>
      </c>
      <c r="O41" s="85" t="str">
        <f>IF('Greenhouse Crops'!AJ42="","",'Greenhouse Crops'!AJ42)</f>
        <v/>
      </c>
      <c r="P41" s="145" t="str">
        <f ca="1">IF('Greenhouse Profit|Loss Per Crop'!R41="","",'Greenhouse Profit|Loss Per Crop'!R41)</f>
        <v/>
      </c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x14ac:dyDescent="0.3">
      <c r="A42" s="184"/>
      <c r="B42" s="211" t="str">
        <f ca="1">IF(CELL("type",'Greenhouse Crops'!B43)="b","",'Greenhouse Crops'!B43 &amp; " (" &amp; 'Greenhouse Crops'!C43 &amp; ")")</f>
        <v/>
      </c>
      <c r="C42" s="85" t="str">
        <f>IF(OR('Greenhouse Crops'!G43="",'Greenhouse Crops'!D43="",'Greenhouse Crops'!D43=0),"",'Greenhouse Crops'!G43/'Greenhouse Crops'!D43)</f>
        <v/>
      </c>
      <c r="D42" s="85" t="str">
        <f>IF(OR('Greenhouse Crops'!I43="",'Greenhouse Crops'!D43="",'Greenhouse Crops'!D43=0),"",'Greenhouse Crops'!I43/'Greenhouse Crops'!D43)</f>
        <v/>
      </c>
      <c r="E42" s="85" t="str">
        <f>IF(OR('Greenhouse Crops'!M43="",'Greenhouse Crops'!D43="",'Greenhouse Crops'!D43=0),"",'Greenhouse Crops'!M43/'Greenhouse Crops'!D43)</f>
        <v/>
      </c>
      <c r="F42" s="85" t="str">
        <f>IF(OR('Greenhouse Crops'!O43="",'Greenhouse Crops'!D43="",'Greenhouse Crops'!D43=0),"",'Greenhouse Crops'!O43/'Greenhouse Crops'!D43)</f>
        <v/>
      </c>
      <c r="G42" s="85" t="str">
        <f>IF(OR('Greenhouse Crops'!Q43="",'Greenhouse Crops'!D43="",'Greenhouse Crops'!D43=0),"",'Greenhouse Crops'!Q43/'Greenhouse Crops'!D43)</f>
        <v/>
      </c>
      <c r="H42" s="85" t="str">
        <f>IF(OR('Greenhouse Crops'!U43="",'Greenhouse Crops'!D43="",'Greenhouse Crops'!D43=0),"",'Greenhouse Crops'!U43/'Greenhouse Crops'!D43)</f>
        <v/>
      </c>
      <c r="I42" s="88"/>
      <c r="J42" s="85" t="str">
        <f>IF(OR('Greenhouse Crops'!W43="",'Greenhouse Crops'!D43="",'Greenhouse Crops'!D43=0),"",'Greenhouse Crops'!W43/'Greenhouse Crops'!D43)</f>
        <v/>
      </c>
      <c r="K42" s="85" t="str">
        <f>IF(OR('Greenhouse Crops'!AE43="", 'Greenhouse Crops'!D43=""),"",'Greenhouse Crops'!AE43/'Greenhouse Crops'!D43)</f>
        <v/>
      </c>
      <c r="L42" s="81" t="str">
        <f>IF('Greenhouse Profit|Loss Per Crop'!I42="","",'Greenhouse Profit|Loss Per Crop'!I42)</f>
        <v/>
      </c>
      <c r="M42" s="81" t="str">
        <f ca="1">IF('Greenhouse Profit|Loss Per Crop'!K42="","",'Greenhouse Profit|Loss Per Crop'!K42)</f>
        <v/>
      </c>
      <c r="N42" s="81" t="str">
        <f ca="1">IF('Greenhouse Profit|Loss Per Crop'!M42="","",'Greenhouse Profit|Loss Per Crop'!M42)</f>
        <v/>
      </c>
      <c r="O42" s="85" t="str">
        <f>IF('Greenhouse Crops'!AJ43="","",'Greenhouse Crops'!AJ43)</f>
        <v/>
      </c>
      <c r="P42" s="145" t="str">
        <f ca="1">IF('Greenhouse Profit|Loss Per Crop'!R42="","",'Greenhouse Profit|Loss Per Crop'!R42)</f>
        <v/>
      </c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x14ac:dyDescent="0.3">
      <c r="A43" s="184"/>
      <c r="B43" s="211" t="str">
        <f ca="1">IF(CELL("type",'Greenhouse Crops'!B44)="b","",'Greenhouse Crops'!B44 &amp; " (" &amp; 'Greenhouse Crops'!C44 &amp; ")")</f>
        <v/>
      </c>
      <c r="C43" s="85" t="str">
        <f>IF(OR('Greenhouse Crops'!G44="",'Greenhouse Crops'!D44="",'Greenhouse Crops'!D44=0),"",'Greenhouse Crops'!G44/'Greenhouse Crops'!D44)</f>
        <v/>
      </c>
      <c r="D43" s="85" t="str">
        <f>IF(OR('Greenhouse Crops'!I44="",'Greenhouse Crops'!D44="",'Greenhouse Crops'!D44=0),"",'Greenhouse Crops'!I44/'Greenhouse Crops'!D44)</f>
        <v/>
      </c>
      <c r="E43" s="85" t="str">
        <f>IF(OR('Greenhouse Crops'!M44="",'Greenhouse Crops'!D44="",'Greenhouse Crops'!D44=0),"",'Greenhouse Crops'!M44/'Greenhouse Crops'!D44)</f>
        <v/>
      </c>
      <c r="F43" s="85" t="str">
        <f>IF(OR('Greenhouse Crops'!O44="",'Greenhouse Crops'!D44="",'Greenhouse Crops'!D44=0),"",'Greenhouse Crops'!O44/'Greenhouse Crops'!D44)</f>
        <v/>
      </c>
      <c r="G43" s="85" t="str">
        <f>IF(OR('Greenhouse Crops'!Q44="",'Greenhouse Crops'!D44="",'Greenhouse Crops'!D44=0),"",'Greenhouse Crops'!Q44/'Greenhouse Crops'!D44)</f>
        <v/>
      </c>
      <c r="H43" s="85" t="str">
        <f>IF(OR('Greenhouse Crops'!U44="",'Greenhouse Crops'!D44="",'Greenhouse Crops'!D44=0),"",'Greenhouse Crops'!U44/'Greenhouse Crops'!D44)</f>
        <v/>
      </c>
      <c r="I43" s="88"/>
      <c r="J43" s="85" t="str">
        <f>IF(OR('Greenhouse Crops'!W44="",'Greenhouse Crops'!D44="",'Greenhouse Crops'!D44=0),"",'Greenhouse Crops'!W44/'Greenhouse Crops'!D44)</f>
        <v/>
      </c>
      <c r="K43" s="85" t="str">
        <f>IF(OR('Greenhouse Crops'!AE44="", 'Greenhouse Crops'!D44=""),"",'Greenhouse Crops'!AE44/'Greenhouse Crops'!D44)</f>
        <v/>
      </c>
      <c r="L43" s="81" t="str">
        <f>IF('Greenhouse Profit|Loss Per Crop'!I43="","",'Greenhouse Profit|Loss Per Crop'!I43)</f>
        <v/>
      </c>
      <c r="M43" s="81" t="str">
        <f ca="1">IF('Greenhouse Profit|Loss Per Crop'!K43="","",'Greenhouse Profit|Loss Per Crop'!K43)</f>
        <v/>
      </c>
      <c r="N43" s="81" t="str">
        <f ca="1">IF('Greenhouse Profit|Loss Per Crop'!M43="","",'Greenhouse Profit|Loss Per Crop'!M43)</f>
        <v/>
      </c>
      <c r="O43" s="85" t="str">
        <f>IF('Greenhouse Crops'!AJ44="","",'Greenhouse Crops'!AJ44)</f>
        <v/>
      </c>
      <c r="P43" s="145" t="str">
        <f ca="1">IF('Greenhouse Profit|Loss Per Crop'!R43="","",'Greenhouse Profit|Loss Per Crop'!R43)</f>
        <v/>
      </c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x14ac:dyDescent="0.3">
      <c r="A44" s="184"/>
      <c r="B44" s="148"/>
      <c r="C44" s="149"/>
      <c r="D44" s="149"/>
      <c r="E44" s="149"/>
      <c r="F44" s="149"/>
      <c r="G44" s="149"/>
      <c r="H44" s="149"/>
      <c r="I44" s="150"/>
      <c r="J44" s="149"/>
      <c r="K44" s="149"/>
      <c r="L44" s="149"/>
      <c r="M44" s="149"/>
      <c r="N44" s="149"/>
      <c r="O44" s="149"/>
      <c r="P44" s="151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x14ac:dyDescent="0.3">
      <c r="A45" s="18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x14ac:dyDescent="0.3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x14ac:dyDescent="0.3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x14ac:dyDescent="0.3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2:26" x14ac:dyDescent="0.3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2:26" x14ac:dyDescent="0.3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2:26" x14ac:dyDescent="0.3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2:26" x14ac:dyDescent="0.3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2:26" x14ac:dyDescent="0.3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2:26" x14ac:dyDescent="0.3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6" x14ac:dyDescent="0.3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</sheetData>
  <mergeCells count="3">
    <mergeCell ref="J2:P2"/>
    <mergeCell ref="B1:B2"/>
    <mergeCell ref="C2:H2"/>
  </mergeCells>
  <phoneticPr fontId="3" type="noConversion"/>
  <printOptions horizontalCentered="1"/>
  <pageMargins left="0.5" right="0.5" top="0.5" bottom="0.5" header="0.5" footer="0.5"/>
  <pageSetup scale="63" orientation="portrait" horizontalDpi="360" verticalDpi="36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Y55"/>
  <sheetViews>
    <sheetView workbookViewId="0">
      <pane xSplit="2" ySplit="3" topLeftCell="C21" activePane="bottomRight" state="frozenSplit"/>
      <selection pane="topRight" activeCell="I29" sqref="I29"/>
      <selection pane="bottomLeft" activeCell="I29" sqref="I29"/>
      <selection pane="bottomRight" activeCell="F34" sqref="F34"/>
    </sheetView>
  </sheetViews>
  <sheetFormatPr defaultColWidth="7.4609375" defaultRowHeight="13.5" x14ac:dyDescent="0.3"/>
  <cols>
    <col min="1" max="1" width="21.69140625" customWidth="1"/>
    <col min="2" max="2" width="22.4609375" customWidth="1"/>
    <col min="3" max="3" width="8.4609375" customWidth="1"/>
    <col min="4" max="4" width="8.15234375" customWidth="1"/>
    <col min="5" max="5" width="9.4609375" customWidth="1"/>
    <col min="6" max="6" width="8.15234375" customWidth="1"/>
    <col min="7" max="7" width="11.69140625" customWidth="1"/>
    <col min="8" max="8" width="8.15234375" customWidth="1"/>
    <col min="9" max="9" width="7.4609375" customWidth="1"/>
    <col min="10" max="11" width="7.69140625" customWidth="1"/>
    <col min="13" max="13" width="8.15234375" customWidth="1"/>
    <col min="15" max="15" width="8.4609375" customWidth="1"/>
  </cols>
  <sheetData>
    <row r="1" spans="1:25" ht="34.5" customHeight="1" x14ac:dyDescent="0.3">
      <c r="A1" s="184"/>
      <c r="B1" s="614" t="str">
        <f>"Results: " &amp; [1]Income!C3 &amp; " Costs Per Unit For Outdoor Crops (" &amp; [1]Income!E3 &amp; ")"</f>
        <v>Results:  Costs Per Unit For Outdoor Crops ()</v>
      </c>
      <c r="C1" s="152"/>
      <c r="D1" s="152"/>
      <c r="E1" s="152"/>
      <c r="F1" s="152"/>
      <c r="G1" s="152"/>
      <c r="H1" s="152"/>
      <c r="I1" s="34"/>
      <c r="J1" s="34"/>
      <c r="K1" s="34"/>
      <c r="L1" s="34"/>
      <c r="M1" s="34"/>
      <c r="N1" s="34"/>
      <c r="O1" s="34"/>
    </row>
    <row r="2" spans="1:25" ht="29.25" customHeight="1" thickBot="1" x14ac:dyDescent="0.35">
      <c r="A2" s="184"/>
      <c r="B2" s="615"/>
      <c r="C2" s="617" t="str">
        <f>"Results: " &amp; [1]Income!C3 &amp; " Costs Per Unit For Outdoor Crops (" &amp; [1]Income!E3 &amp; ")"</f>
        <v>Results:  Costs Per Unit For Outdoor Crops ()</v>
      </c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s="147" customFormat="1" ht="55.5" customHeight="1" thickTop="1" x14ac:dyDescent="0.25">
      <c r="A3" s="238"/>
      <c r="B3" s="242" t="s">
        <v>341</v>
      </c>
      <c r="C3" s="243" t="s">
        <v>342</v>
      </c>
      <c r="D3" s="243" t="s">
        <v>343</v>
      </c>
      <c r="E3" s="243" t="s">
        <v>344</v>
      </c>
      <c r="F3" s="243" t="s">
        <v>345</v>
      </c>
      <c r="G3" s="243" t="s">
        <v>346</v>
      </c>
      <c r="H3" s="243" t="s">
        <v>347</v>
      </c>
      <c r="I3" s="243" t="s">
        <v>353</v>
      </c>
      <c r="J3" s="243" t="s">
        <v>349</v>
      </c>
      <c r="K3" s="243" t="s">
        <v>350</v>
      </c>
      <c r="L3" s="243" t="s">
        <v>351</v>
      </c>
      <c r="M3" s="243" t="s">
        <v>312</v>
      </c>
      <c r="N3" s="243" t="s">
        <v>352</v>
      </c>
      <c r="O3" s="244" t="s">
        <v>318</v>
      </c>
      <c r="P3" s="143"/>
      <c r="Q3" s="143"/>
      <c r="R3" s="143"/>
      <c r="S3" s="143"/>
      <c r="T3" s="143"/>
      <c r="U3" s="143"/>
      <c r="V3" s="143"/>
      <c r="W3" s="143"/>
      <c r="X3" s="143"/>
      <c r="Y3" s="143"/>
    </row>
    <row r="4" spans="1:25" x14ac:dyDescent="0.3">
      <c r="A4" s="184"/>
      <c r="B4" s="219" t="str">
        <f ca="1">IF(CELL("type",'Outdoor Crops'!B6)="b","",'Outdoor Crops'!B6 &amp; " (" &amp; 'Outdoor Crops'!C6 &amp; ")")</f>
        <v>Cut Flowers (bunch)</v>
      </c>
      <c r="C4" s="81">
        <f>IF(OR('Outdoor Crops'!$F6="",'Outdoor Crops'!$R6="",'Outdoor Crops'!$R6=0),"",'Outdoor Crops'!$F6/'Outdoor Crops'!$R6)</f>
        <v>0.57369146005509641</v>
      </c>
      <c r="D4" s="81">
        <f>IF(OR('Outdoor Crops'!G6="",'Outdoor Crops'!$R6="",'Outdoor Crops'!$R6=0),"",'Outdoor Crops'!G6/'Outdoor Crops'!$R6)</f>
        <v>1.9130700948882766</v>
      </c>
      <c r="E4" s="81" t="str">
        <f>IF(OR('Outdoor Crops'!H6="",'Outdoor Crops'!$R6=0,'Outdoor Crops'!R6=0),"",'Outdoor Crops'!H6/'Outdoor Crops'!$R6)</f>
        <v/>
      </c>
      <c r="F4" s="81" t="str">
        <f>IF(OR('Outdoor Crops'!I6="",'Outdoor Crops'!$R6="",'Outdoor Crops'!$R6=0),"",'Outdoor Crops'!I6/'Outdoor Crops'!$R6)</f>
        <v/>
      </c>
      <c r="G4" s="81">
        <f>IF(OR('Outdoor Crops'!L6="",'Outdoor Crops'!R6="",'Outdoor Crops'!$R6=0),"",'Outdoor Crops'!L6/'Outdoor Crops'!$R6)</f>
        <v>1.5036730945821855E-2</v>
      </c>
      <c r="H4" s="81" t="str">
        <f>IF(OR('Outdoor Crops'!M6="",'Outdoor Crops'!$R6="",'Outdoor Crops'!$R6=0),"",'Outdoor Crops'!M6/'Outdoor Crops'!$R6)</f>
        <v/>
      </c>
      <c r="I4" s="81" t="str">
        <f>IF(OR('Outdoor Crops'!N6="",'Outdoor Crops'!$R6="",'Outdoor Crops'!$R6=0),"",'Outdoor Crops'!N6/'Outdoor Crops'!$R6)</f>
        <v/>
      </c>
      <c r="J4" s="81">
        <f>IF(OR('Outdoor Crops'!Q6="",'Outdoor Crops'!$R6="",'Outdoor Crops'!$R6=0),"",'Outdoor Crops'!Q6/'Outdoor Crops'!$R6)</f>
        <v>3.8184879093970003E-2</v>
      </c>
      <c r="K4" s="81">
        <f ca="1">IF('Outdoor Profit|Loss Per Crop'!I4="","",'Outdoor Profit|Loss Per Crop'!I4)</f>
        <v>0.14963269054178144</v>
      </c>
      <c r="L4" s="81">
        <f ca="1">IF('Outdoor Profit|Loss Per Crop'!K4="","",'Outdoor Profit|Loss Per Crop'!K4)</f>
        <v>0.16127342000547756</v>
      </c>
      <c r="M4" s="81">
        <f ca="1">IF('Outdoor Profit|Loss Per Crop'!M4="","",'Outdoor Profit|Loss Per Crop'!M4)</f>
        <v>3.2254684001095484</v>
      </c>
      <c r="N4" s="81">
        <f>IF('Outdoor Crops'!X6="","",'Outdoor Crops'!X6)</f>
        <v>4</v>
      </c>
      <c r="O4" s="81">
        <f ca="1">IF('Outdoor Profit|Loss Per Crop'!R4="","",'Outdoor Profit|Loss Per Crop'!R4)</f>
        <v>0.77453159989045162</v>
      </c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3">
      <c r="A5" s="184"/>
      <c r="B5" s="219" t="str">
        <f ca="1">IF(CELL("type",'Outdoor Crops'!B7)="b","",'Outdoor Crops'!B7 &amp; " (" &amp; 'Outdoor Crops'!C7 &amp; ")")</f>
        <v/>
      </c>
      <c r="C5" s="81" t="str">
        <f>IF(OR('Outdoor Crops'!$F7="",'Outdoor Crops'!$R7="",'Outdoor Crops'!$R7=0),"",'Outdoor Crops'!$F7/'Outdoor Crops'!$R7)</f>
        <v/>
      </c>
      <c r="D5" s="81" t="str">
        <f>IF(OR('Outdoor Crops'!G7="",'Outdoor Crops'!$R7="",'Outdoor Crops'!$R7=0),"",'Outdoor Crops'!G7/'Outdoor Crops'!$R7)</f>
        <v/>
      </c>
      <c r="E5" s="81" t="str">
        <f>IF(OR('Outdoor Crops'!H7="",'Outdoor Crops'!$R7=0,'Outdoor Crops'!R7=0),"",'Outdoor Crops'!H7/'Outdoor Crops'!$R7)</f>
        <v/>
      </c>
      <c r="F5" s="81" t="str">
        <f>IF(OR('Outdoor Crops'!I7="",'Outdoor Crops'!$R7="",'Outdoor Crops'!$R7=0),"",'Outdoor Crops'!I7/'Outdoor Crops'!$R7)</f>
        <v/>
      </c>
      <c r="G5" s="81" t="str">
        <f>IF(OR('Outdoor Crops'!L7="",'Outdoor Crops'!R7="",'Outdoor Crops'!$R7=0),"",'Outdoor Crops'!L7/'Outdoor Crops'!$R7)</f>
        <v/>
      </c>
      <c r="H5" s="81" t="str">
        <f>IF(OR('Outdoor Crops'!M7="",'Outdoor Crops'!$R7="",'Outdoor Crops'!$R7=0),"",'Outdoor Crops'!M7/'Outdoor Crops'!$R7)</f>
        <v/>
      </c>
      <c r="I5" s="81" t="str">
        <f>IF(OR('Outdoor Crops'!N7="",'Outdoor Crops'!$R7="",'Outdoor Crops'!$R7=0),"",'Outdoor Crops'!N7/'Outdoor Crops'!$R7)</f>
        <v/>
      </c>
      <c r="J5" s="81" t="str">
        <f>IF(OR('Outdoor Crops'!Q7="",'Outdoor Crops'!$R7="",'Outdoor Crops'!$R7=0),"",'Outdoor Crops'!Q7/'Outdoor Crops'!$R7)</f>
        <v/>
      </c>
      <c r="K5" s="81" t="str">
        <f ca="1">IF('Outdoor Profit|Loss Per Crop'!I5="","",'Outdoor Profit|Loss Per Crop'!I5)</f>
        <v/>
      </c>
      <c r="L5" s="81" t="str">
        <f ca="1">IF('Outdoor Profit|Loss Per Crop'!K5="","",'Outdoor Profit|Loss Per Crop'!K5)</f>
        <v/>
      </c>
      <c r="M5" s="81" t="str">
        <f ca="1">IF('Outdoor Profit|Loss Per Crop'!M5="","",'Outdoor Profit|Loss Per Crop'!M5)</f>
        <v/>
      </c>
      <c r="N5" s="81" t="str">
        <f>IF('Outdoor Crops'!X7="","",'Outdoor Crops'!X7)</f>
        <v/>
      </c>
      <c r="O5" s="81" t="str">
        <f ca="1">IF('Outdoor Profit|Loss Per Crop'!R5="","",'Outdoor Profit|Loss Per Crop'!R5)</f>
        <v/>
      </c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3">
      <c r="A6" s="184"/>
      <c r="B6" s="219" t="str">
        <f ca="1">IF(CELL("type",'Outdoor Crops'!B8)="b","",'Outdoor Crops'!B8 &amp; " (" &amp; 'Outdoor Crops'!C8 &amp; ")")</f>
        <v/>
      </c>
      <c r="C6" s="81" t="str">
        <f>IF(OR('Outdoor Crops'!$F8="",'Outdoor Crops'!$R8="",'Outdoor Crops'!$R8=0),"",'Outdoor Crops'!$F8/'Outdoor Crops'!$R8)</f>
        <v/>
      </c>
      <c r="D6" s="81" t="str">
        <f>IF(OR('Outdoor Crops'!G8="",'Outdoor Crops'!$R8="",'Outdoor Crops'!$R8=0),"",'Outdoor Crops'!G8/'Outdoor Crops'!$R8)</f>
        <v/>
      </c>
      <c r="E6" s="81" t="str">
        <f>IF(OR('Outdoor Crops'!H8="",'Outdoor Crops'!$R8=0,'Outdoor Crops'!R8=0),"",'Outdoor Crops'!H8/'Outdoor Crops'!$R8)</f>
        <v/>
      </c>
      <c r="F6" s="81" t="str">
        <f>IF(OR('Outdoor Crops'!I8="",'Outdoor Crops'!$R8="",'Outdoor Crops'!$R8=0),"",'Outdoor Crops'!I8/'Outdoor Crops'!$R8)</f>
        <v/>
      </c>
      <c r="G6" s="81" t="str">
        <f>IF(OR('Outdoor Crops'!L8="",'Outdoor Crops'!R8="",'Outdoor Crops'!$R8=0),"",'Outdoor Crops'!L8/'Outdoor Crops'!$R8)</f>
        <v/>
      </c>
      <c r="H6" s="81" t="str">
        <f>IF(OR('Outdoor Crops'!M8="",'Outdoor Crops'!$R8="",'Outdoor Crops'!$R8=0),"",'Outdoor Crops'!M8/'Outdoor Crops'!$R8)</f>
        <v/>
      </c>
      <c r="I6" s="81" t="str">
        <f>IF(OR('Outdoor Crops'!N8="",'Outdoor Crops'!$R8="",'Outdoor Crops'!$R8=0),"",'Outdoor Crops'!N8/'Outdoor Crops'!$R8)</f>
        <v/>
      </c>
      <c r="J6" s="81" t="str">
        <f>IF(OR('Outdoor Crops'!Q8="",'Outdoor Crops'!$R8="",'Outdoor Crops'!$R8=0),"",'Outdoor Crops'!Q8/'Outdoor Crops'!$R8)</f>
        <v/>
      </c>
      <c r="K6" s="81" t="str">
        <f ca="1">IF('Outdoor Profit|Loss Per Crop'!I6="","",'Outdoor Profit|Loss Per Crop'!I6)</f>
        <v/>
      </c>
      <c r="L6" s="81" t="str">
        <f ca="1">IF('Outdoor Profit|Loss Per Crop'!K6="","",'Outdoor Profit|Loss Per Crop'!K6)</f>
        <v/>
      </c>
      <c r="M6" s="81" t="str">
        <f ca="1">IF('Outdoor Profit|Loss Per Crop'!M6="","",'Outdoor Profit|Loss Per Crop'!M6)</f>
        <v/>
      </c>
      <c r="N6" s="81" t="str">
        <f>IF('Outdoor Crops'!X8="","",'Outdoor Crops'!X8)</f>
        <v/>
      </c>
      <c r="O6" s="81" t="str">
        <f ca="1">IF('Outdoor Profit|Loss Per Crop'!R6="","",'Outdoor Profit|Loss Per Crop'!R6)</f>
        <v/>
      </c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x14ac:dyDescent="0.3">
      <c r="A7" s="184"/>
      <c r="B7" s="219" t="str">
        <f ca="1">IF(CELL("type",'Outdoor Crops'!B9)="b","",'Outdoor Crops'!B9 &amp; " (" &amp; 'Outdoor Crops'!C9 &amp; ")")</f>
        <v/>
      </c>
      <c r="C7" s="81" t="str">
        <f>IF(OR('Outdoor Crops'!$F9="",'Outdoor Crops'!$R9="",'Outdoor Crops'!$R9=0),"",'Outdoor Crops'!$F9/'Outdoor Crops'!$R9)</f>
        <v/>
      </c>
      <c r="D7" s="81" t="str">
        <f>IF(OR('Outdoor Crops'!G9="",'Outdoor Crops'!$R9="",'Outdoor Crops'!$R9=0),"",'Outdoor Crops'!G9/'Outdoor Crops'!$R9)</f>
        <v/>
      </c>
      <c r="E7" s="81" t="str">
        <f>IF(OR('Outdoor Crops'!H9="",'Outdoor Crops'!$R9=0,'Outdoor Crops'!R9=0),"",'Outdoor Crops'!H9/'Outdoor Crops'!$R9)</f>
        <v/>
      </c>
      <c r="F7" s="81" t="str">
        <f>IF(OR('Outdoor Crops'!I9="",'Outdoor Crops'!$R9="",'Outdoor Crops'!$R9=0),"",'Outdoor Crops'!I9/'Outdoor Crops'!$R9)</f>
        <v/>
      </c>
      <c r="G7" s="81" t="str">
        <f>IF(OR('Outdoor Crops'!L9="",'Outdoor Crops'!R9="",'Outdoor Crops'!$R9=0),"",'Outdoor Crops'!L9/'Outdoor Crops'!$R9)</f>
        <v/>
      </c>
      <c r="H7" s="81" t="str">
        <f>IF(OR('Outdoor Crops'!M9="",'Outdoor Crops'!$R9="",'Outdoor Crops'!$R9=0),"",'Outdoor Crops'!M9/'Outdoor Crops'!$R9)</f>
        <v/>
      </c>
      <c r="I7" s="81" t="str">
        <f>IF(OR('Outdoor Crops'!N9="",'Outdoor Crops'!$R9="",'Outdoor Crops'!$R9=0),"",'Outdoor Crops'!N9/'Outdoor Crops'!$R9)</f>
        <v/>
      </c>
      <c r="J7" s="81" t="str">
        <f>IF(OR('Outdoor Crops'!Q9="",'Outdoor Crops'!$R9="",'Outdoor Crops'!$R9=0),"",'Outdoor Crops'!Q9/'Outdoor Crops'!$R9)</f>
        <v/>
      </c>
      <c r="K7" s="81" t="str">
        <f ca="1">IF('Outdoor Profit|Loss Per Crop'!I7="","",'Outdoor Profit|Loss Per Crop'!I7)</f>
        <v/>
      </c>
      <c r="L7" s="81" t="str">
        <f ca="1">IF('Outdoor Profit|Loss Per Crop'!K7="","",'Outdoor Profit|Loss Per Crop'!K7)</f>
        <v/>
      </c>
      <c r="M7" s="81" t="str">
        <f ca="1">IF('Outdoor Profit|Loss Per Crop'!M7="","",'Outdoor Profit|Loss Per Crop'!M7)</f>
        <v/>
      </c>
      <c r="N7" s="81" t="str">
        <f>IF('Outdoor Crops'!X9="","",'Outdoor Crops'!X9)</f>
        <v/>
      </c>
      <c r="O7" s="81" t="str">
        <f ca="1">IF('Outdoor Profit|Loss Per Crop'!R7="","",'Outdoor Profit|Loss Per Crop'!R7)</f>
        <v/>
      </c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x14ac:dyDescent="0.3">
      <c r="A8" s="184"/>
      <c r="B8" s="219" t="str">
        <f ca="1">IF(CELL("type",'Outdoor Crops'!B10)="b","",'Outdoor Crops'!B10 &amp; " (" &amp; 'Outdoor Crops'!C10 &amp; ")")</f>
        <v/>
      </c>
      <c r="C8" s="81" t="str">
        <f>IF(OR('Outdoor Crops'!$F10="",'Outdoor Crops'!$R10="",'Outdoor Crops'!$R10=0),"",'Outdoor Crops'!$F10/'Outdoor Crops'!$R10)</f>
        <v/>
      </c>
      <c r="D8" s="81" t="str">
        <f>IF(OR('Outdoor Crops'!G10="",'Outdoor Crops'!$R10="",'Outdoor Crops'!$R10=0),"",'Outdoor Crops'!G10/'Outdoor Crops'!$R10)</f>
        <v/>
      </c>
      <c r="E8" s="81" t="str">
        <f>IF(OR('Outdoor Crops'!H10="",'Outdoor Crops'!$R10=0,'Outdoor Crops'!R10=0),"",'Outdoor Crops'!H10/'Outdoor Crops'!$R10)</f>
        <v/>
      </c>
      <c r="F8" s="81" t="str">
        <f>IF(OR('Outdoor Crops'!I10="",'Outdoor Crops'!$R10="",'Outdoor Crops'!$R10=0),"",'Outdoor Crops'!I10/'Outdoor Crops'!$R10)</f>
        <v/>
      </c>
      <c r="G8" s="81" t="str">
        <f>IF(OR('Outdoor Crops'!L10="",'Outdoor Crops'!R10="",'Outdoor Crops'!$R10=0),"",'Outdoor Crops'!L10/'Outdoor Crops'!$R10)</f>
        <v/>
      </c>
      <c r="H8" s="81" t="str">
        <f>IF(OR('Outdoor Crops'!M10="",'Outdoor Crops'!$R10="",'Outdoor Crops'!$R10=0),"",'Outdoor Crops'!M10/'Outdoor Crops'!$R10)</f>
        <v/>
      </c>
      <c r="I8" s="81" t="str">
        <f>IF(OR('Outdoor Crops'!N10="",'Outdoor Crops'!$R10="",'Outdoor Crops'!$R10=0),"",'Outdoor Crops'!N10/'Outdoor Crops'!$R10)</f>
        <v/>
      </c>
      <c r="J8" s="81" t="str">
        <f>IF(OR('Outdoor Crops'!Q10="",'Outdoor Crops'!$R10="",'Outdoor Crops'!$R10=0),"",'Outdoor Crops'!Q10/'Outdoor Crops'!$R10)</f>
        <v/>
      </c>
      <c r="K8" s="81" t="str">
        <f ca="1">IF('Outdoor Profit|Loss Per Crop'!I8="","",'Outdoor Profit|Loss Per Crop'!I8)</f>
        <v/>
      </c>
      <c r="L8" s="81" t="str">
        <f ca="1">IF('Outdoor Profit|Loss Per Crop'!K8="","",'Outdoor Profit|Loss Per Crop'!K8)</f>
        <v/>
      </c>
      <c r="M8" s="81" t="str">
        <f ca="1">IF('Outdoor Profit|Loss Per Crop'!M8="","",'Outdoor Profit|Loss Per Crop'!M8)</f>
        <v/>
      </c>
      <c r="N8" s="81" t="str">
        <f>IF('Outdoor Crops'!X10="","",'Outdoor Crops'!X10)</f>
        <v/>
      </c>
      <c r="O8" s="81" t="str">
        <f ca="1">IF('Outdoor Profit|Loss Per Crop'!R8="","",'Outdoor Profit|Loss Per Crop'!R8)</f>
        <v/>
      </c>
      <c r="P8" s="34"/>
      <c r="Q8" s="34"/>
      <c r="R8" s="34"/>
      <c r="S8" s="34"/>
      <c r="T8" s="34"/>
      <c r="U8" s="34"/>
      <c r="V8" s="34"/>
      <c r="W8" s="34"/>
      <c r="X8" s="34"/>
      <c r="Y8" s="34"/>
    </row>
    <row r="9" spans="1:25" x14ac:dyDescent="0.3">
      <c r="A9" s="184"/>
      <c r="B9" s="219" t="str">
        <f ca="1">IF(CELL("type",'Outdoor Crops'!B11)="b","",'Outdoor Crops'!B11 &amp; " (" &amp; 'Outdoor Crops'!C11 &amp; ")")</f>
        <v/>
      </c>
      <c r="C9" s="81" t="str">
        <f>IF(OR('Outdoor Crops'!$F11="",'Outdoor Crops'!$R11="",'Outdoor Crops'!$R11=0),"",'Outdoor Crops'!$F11/'Outdoor Crops'!$R11)</f>
        <v/>
      </c>
      <c r="D9" s="81" t="str">
        <f>IF(OR('Outdoor Crops'!G11="",'Outdoor Crops'!$R11="",'Outdoor Crops'!$R11=0),"",'Outdoor Crops'!G11/'Outdoor Crops'!$R11)</f>
        <v/>
      </c>
      <c r="E9" s="81" t="str">
        <f>IF(OR('Outdoor Crops'!H11="",'Outdoor Crops'!$R11=0,'Outdoor Crops'!R11=0),"",'Outdoor Crops'!H11/'Outdoor Crops'!$R11)</f>
        <v/>
      </c>
      <c r="F9" s="81" t="str">
        <f>IF(OR('Outdoor Crops'!I11="",'Outdoor Crops'!$R11="",'Outdoor Crops'!$R11=0),"",'Outdoor Crops'!I11/'Outdoor Crops'!$R11)</f>
        <v/>
      </c>
      <c r="G9" s="81" t="str">
        <f>IF(OR('Outdoor Crops'!L11="",'Outdoor Crops'!R11="",'Outdoor Crops'!$R11=0),"",'Outdoor Crops'!L11/'Outdoor Crops'!$R11)</f>
        <v/>
      </c>
      <c r="H9" s="81" t="str">
        <f>IF(OR('Outdoor Crops'!M11="",'Outdoor Crops'!$R11="",'Outdoor Crops'!$R11=0),"",'Outdoor Crops'!M11/'Outdoor Crops'!$R11)</f>
        <v/>
      </c>
      <c r="I9" s="81" t="str">
        <f>IF(OR('Outdoor Crops'!N11="",'Outdoor Crops'!$R11="",'Outdoor Crops'!$R11=0),"",'Outdoor Crops'!N11/'Outdoor Crops'!$R11)</f>
        <v/>
      </c>
      <c r="J9" s="81" t="str">
        <f>IF(OR('Outdoor Crops'!Q11="",'Outdoor Crops'!$R11="",'Outdoor Crops'!$R11=0),"",'Outdoor Crops'!Q11/'Outdoor Crops'!$R11)</f>
        <v/>
      </c>
      <c r="K9" s="81" t="str">
        <f ca="1">IF('Outdoor Profit|Loss Per Crop'!I9="","",'Outdoor Profit|Loss Per Crop'!I9)</f>
        <v/>
      </c>
      <c r="L9" s="81" t="str">
        <f ca="1">IF('Outdoor Profit|Loss Per Crop'!K9="","",'Outdoor Profit|Loss Per Crop'!K9)</f>
        <v/>
      </c>
      <c r="M9" s="81" t="str">
        <f ca="1">IF('Outdoor Profit|Loss Per Crop'!M9="","",'Outdoor Profit|Loss Per Crop'!M9)</f>
        <v/>
      </c>
      <c r="N9" s="81" t="str">
        <f>IF('Outdoor Crops'!X11="","",'Outdoor Crops'!X11)</f>
        <v/>
      </c>
      <c r="O9" s="81" t="str">
        <f ca="1">IF('Outdoor Profit|Loss Per Crop'!R9="","",'Outdoor Profit|Loss Per Crop'!R9)</f>
        <v/>
      </c>
      <c r="P9" s="34"/>
      <c r="Q9" s="34"/>
      <c r="R9" s="34"/>
      <c r="S9" s="34"/>
      <c r="T9" s="34"/>
      <c r="U9" s="34"/>
      <c r="V9" s="34"/>
      <c r="W9" s="34"/>
      <c r="X9" s="34"/>
      <c r="Y9" s="34"/>
    </row>
    <row r="10" spans="1:25" x14ac:dyDescent="0.3">
      <c r="A10" s="184"/>
      <c r="B10" s="219" t="str">
        <f ca="1">IF(CELL("type",'Outdoor Crops'!B12)="b","",'Outdoor Crops'!B12 &amp; " (" &amp; 'Outdoor Crops'!C12 &amp; ")")</f>
        <v/>
      </c>
      <c r="C10" s="81" t="str">
        <f>IF(OR('Outdoor Crops'!$F12="",'Outdoor Crops'!$R12="",'Outdoor Crops'!$R12=0),"",'Outdoor Crops'!$F12/'Outdoor Crops'!$R12)</f>
        <v/>
      </c>
      <c r="D10" s="81" t="str">
        <f>IF(OR('Outdoor Crops'!G12="",'Outdoor Crops'!$R12="",'Outdoor Crops'!$R12=0),"",'Outdoor Crops'!G12/'Outdoor Crops'!$R12)</f>
        <v/>
      </c>
      <c r="E10" s="81" t="str">
        <f>IF(OR('Outdoor Crops'!H12="",'Outdoor Crops'!$R12=0,'Outdoor Crops'!R12=0),"",'Outdoor Crops'!H12/'Outdoor Crops'!$R12)</f>
        <v/>
      </c>
      <c r="F10" s="81" t="str">
        <f>IF(OR('Outdoor Crops'!I12="",'Outdoor Crops'!$R12="",'Outdoor Crops'!$R12=0),"",'Outdoor Crops'!I12/'Outdoor Crops'!$R12)</f>
        <v/>
      </c>
      <c r="G10" s="81" t="str">
        <f>IF(OR('Outdoor Crops'!L12="",'Outdoor Crops'!R12="",'Outdoor Crops'!$R12=0),"",'Outdoor Crops'!L12/'Outdoor Crops'!$R12)</f>
        <v/>
      </c>
      <c r="H10" s="81" t="str">
        <f>IF(OR('Outdoor Crops'!M12="",'Outdoor Crops'!$R12="",'Outdoor Crops'!$R12=0),"",'Outdoor Crops'!M12/'Outdoor Crops'!$R12)</f>
        <v/>
      </c>
      <c r="I10" s="81" t="str">
        <f>IF(OR('Outdoor Crops'!N12="",'Outdoor Crops'!$R12="",'Outdoor Crops'!$R12=0),"",'Outdoor Crops'!N12/'Outdoor Crops'!$R12)</f>
        <v/>
      </c>
      <c r="J10" s="81" t="str">
        <f>IF(OR('Outdoor Crops'!Q12="",'Outdoor Crops'!$R12="",'Outdoor Crops'!$R12=0),"",'Outdoor Crops'!Q12/'Outdoor Crops'!$R12)</f>
        <v/>
      </c>
      <c r="K10" s="81" t="str">
        <f ca="1">IF('Outdoor Profit|Loss Per Crop'!I10="","",'Outdoor Profit|Loss Per Crop'!I10)</f>
        <v/>
      </c>
      <c r="L10" s="81" t="str">
        <f ca="1">IF('Outdoor Profit|Loss Per Crop'!K10="","",'Outdoor Profit|Loss Per Crop'!K10)</f>
        <v/>
      </c>
      <c r="M10" s="81" t="str">
        <f ca="1">IF('Outdoor Profit|Loss Per Crop'!M10="","",'Outdoor Profit|Loss Per Crop'!M10)</f>
        <v/>
      </c>
      <c r="N10" s="81" t="str">
        <f>IF('Outdoor Crops'!X12="","",'Outdoor Crops'!X12)</f>
        <v/>
      </c>
      <c r="O10" s="81" t="str">
        <f ca="1">IF('Outdoor Profit|Loss Per Crop'!R10="","",'Outdoor Profit|Loss Per Crop'!R10)</f>
        <v/>
      </c>
      <c r="P10" s="34"/>
      <c r="Q10" s="34"/>
      <c r="R10" s="34"/>
      <c r="S10" s="34"/>
      <c r="T10" s="34"/>
      <c r="U10" s="34"/>
      <c r="V10" s="34"/>
      <c r="W10" s="34"/>
      <c r="X10" s="34"/>
      <c r="Y10" s="34"/>
    </row>
    <row r="11" spans="1:25" x14ac:dyDescent="0.3">
      <c r="A11" s="184"/>
      <c r="B11" s="219" t="str">
        <f ca="1">IF(CELL("type",'Outdoor Crops'!B13)="b","",'Outdoor Crops'!B13 &amp; " (" &amp; 'Outdoor Crops'!C13 &amp; ")")</f>
        <v/>
      </c>
      <c r="C11" s="81" t="str">
        <f>IF(OR('Outdoor Crops'!$F13="",'Outdoor Crops'!$R13="",'Outdoor Crops'!$R13=0),"",'Outdoor Crops'!$F13/'Outdoor Crops'!$R13)</f>
        <v/>
      </c>
      <c r="D11" s="81" t="str">
        <f>IF(OR('Outdoor Crops'!G13="",'Outdoor Crops'!$R13="",'Outdoor Crops'!$R13=0),"",'Outdoor Crops'!G13/'Outdoor Crops'!$R13)</f>
        <v/>
      </c>
      <c r="E11" s="81" t="str">
        <f>IF(OR('Outdoor Crops'!H13="",'Outdoor Crops'!$R13=0,'Outdoor Crops'!R13=0),"",'Outdoor Crops'!H13/'Outdoor Crops'!$R13)</f>
        <v/>
      </c>
      <c r="F11" s="81" t="str">
        <f>IF(OR('Outdoor Crops'!I13="",'Outdoor Crops'!$R13="",'Outdoor Crops'!$R13=0),"",'Outdoor Crops'!I13/'Outdoor Crops'!$R13)</f>
        <v/>
      </c>
      <c r="G11" s="81" t="str">
        <f>IF(OR('Outdoor Crops'!L13="",'Outdoor Crops'!R13="",'Outdoor Crops'!$R13=0),"",'Outdoor Crops'!L13/'Outdoor Crops'!$R13)</f>
        <v/>
      </c>
      <c r="H11" s="81" t="str">
        <f>IF(OR('Outdoor Crops'!M13="",'Outdoor Crops'!$R13="",'Outdoor Crops'!$R13=0),"",'Outdoor Crops'!M13/'Outdoor Crops'!$R13)</f>
        <v/>
      </c>
      <c r="I11" s="81" t="str">
        <f>IF(OR('Outdoor Crops'!N13="",'Outdoor Crops'!$R13="",'Outdoor Crops'!$R13=0),"",'Outdoor Crops'!N13/'Outdoor Crops'!$R13)</f>
        <v/>
      </c>
      <c r="J11" s="81" t="str">
        <f>IF(OR('Outdoor Crops'!Q13="",'Outdoor Crops'!$R13="",'Outdoor Crops'!$R13=0),"",'Outdoor Crops'!Q13/'Outdoor Crops'!$R13)</f>
        <v/>
      </c>
      <c r="K11" s="81" t="str">
        <f ca="1">IF('Outdoor Profit|Loss Per Crop'!I11="","",'Outdoor Profit|Loss Per Crop'!I11)</f>
        <v/>
      </c>
      <c r="L11" s="81" t="str">
        <f ca="1">IF('Outdoor Profit|Loss Per Crop'!K11="","",'Outdoor Profit|Loss Per Crop'!K11)</f>
        <v/>
      </c>
      <c r="M11" s="81" t="str">
        <f ca="1">IF('Outdoor Profit|Loss Per Crop'!M11="","",'Outdoor Profit|Loss Per Crop'!M11)</f>
        <v/>
      </c>
      <c r="N11" s="81" t="str">
        <f>IF('Outdoor Crops'!X13="","",'Outdoor Crops'!X13)</f>
        <v/>
      </c>
      <c r="O11" s="81" t="str">
        <f ca="1">IF('Outdoor Profit|Loss Per Crop'!R11="","",'Outdoor Profit|Loss Per Crop'!R11)</f>
        <v/>
      </c>
      <c r="P11" s="34"/>
      <c r="Q11" s="34"/>
      <c r="R11" s="34"/>
      <c r="S11" s="34"/>
      <c r="T11" s="34"/>
      <c r="U11" s="34"/>
      <c r="V11" s="34"/>
      <c r="W11" s="34"/>
      <c r="X11" s="34"/>
      <c r="Y11" s="34"/>
    </row>
    <row r="12" spans="1:25" x14ac:dyDescent="0.3">
      <c r="A12" s="184"/>
      <c r="B12" s="219" t="str">
        <f ca="1">IF(CELL("type",'Outdoor Crops'!B14)="b","",'Outdoor Crops'!B14 &amp; " (" &amp; 'Outdoor Crops'!C14 &amp; ")")</f>
        <v/>
      </c>
      <c r="C12" s="81" t="str">
        <f>IF(OR('Outdoor Crops'!$F14="",'Outdoor Crops'!$R14="",'Outdoor Crops'!$R14=0),"",'Outdoor Crops'!$F14/'Outdoor Crops'!$R14)</f>
        <v/>
      </c>
      <c r="D12" s="81" t="str">
        <f>IF(OR('Outdoor Crops'!G14="",'Outdoor Crops'!$R14="",'Outdoor Crops'!$R14=0),"",'Outdoor Crops'!G14/'Outdoor Crops'!$R14)</f>
        <v/>
      </c>
      <c r="E12" s="81" t="str">
        <f>IF(OR('Outdoor Crops'!H14="",'Outdoor Crops'!$R14=0,'Outdoor Crops'!R14=0),"",'Outdoor Crops'!H14/'Outdoor Crops'!$R14)</f>
        <v/>
      </c>
      <c r="F12" s="81" t="str">
        <f>IF(OR('Outdoor Crops'!I14="",'Outdoor Crops'!$R14="",'Outdoor Crops'!$R14=0),"",'Outdoor Crops'!I14/'Outdoor Crops'!$R14)</f>
        <v/>
      </c>
      <c r="G12" s="81" t="str">
        <f>IF(OR('Outdoor Crops'!L14="",'Outdoor Crops'!R14="",'Outdoor Crops'!$R14=0),"",'Outdoor Crops'!L14/'Outdoor Crops'!$R14)</f>
        <v/>
      </c>
      <c r="H12" s="81" t="str">
        <f>IF(OR('Outdoor Crops'!M14="",'Outdoor Crops'!$R14="",'Outdoor Crops'!$R14=0),"",'Outdoor Crops'!M14/'Outdoor Crops'!$R14)</f>
        <v/>
      </c>
      <c r="I12" s="81" t="str">
        <f>IF(OR('Outdoor Crops'!N14="",'Outdoor Crops'!$R14="",'Outdoor Crops'!$R14=0),"",'Outdoor Crops'!N14/'Outdoor Crops'!$R14)</f>
        <v/>
      </c>
      <c r="J12" s="81" t="str">
        <f>IF(OR('Outdoor Crops'!Q14="",'Outdoor Crops'!$R14="",'Outdoor Crops'!$R14=0),"",'Outdoor Crops'!Q14/'Outdoor Crops'!$R14)</f>
        <v/>
      </c>
      <c r="K12" s="81" t="str">
        <f ca="1">IF('Outdoor Profit|Loss Per Crop'!I12="","",'Outdoor Profit|Loss Per Crop'!I12)</f>
        <v/>
      </c>
      <c r="L12" s="81" t="str">
        <f ca="1">IF('Outdoor Profit|Loss Per Crop'!K12="","",'Outdoor Profit|Loss Per Crop'!K12)</f>
        <v/>
      </c>
      <c r="M12" s="81" t="str">
        <f ca="1">IF('Outdoor Profit|Loss Per Crop'!M12="","",'Outdoor Profit|Loss Per Crop'!M12)</f>
        <v/>
      </c>
      <c r="N12" s="81" t="str">
        <f>IF('Outdoor Crops'!X14="","",'Outdoor Crops'!X14)</f>
        <v/>
      </c>
      <c r="O12" s="81" t="str">
        <f ca="1">IF('Outdoor Profit|Loss Per Crop'!R12="","",'Outdoor Profit|Loss Per Crop'!R12)</f>
        <v/>
      </c>
      <c r="P12" s="34"/>
      <c r="Q12" s="34"/>
      <c r="R12" s="34"/>
      <c r="S12" s="34"/>
      <c r="T12" s="34"/>
      <c r="U12" s="34"/>
      <c r="V12" s="34"/>
      <c r="W12" s="34"/>
      <c r="X12" s="34"/>
      <c r="Y12" s="34"/>
    </row>
    <row r="13" spans="1:25" x14ac:dyDescent="0.3">
      <c r="A13" s="184"/>
      <c r="B13" s="219" t="str">
        <f ca="1">IF(CELL("type",'Outdoor Crops'!B15)="b","",'Outdoor Crops'!B15 &amp; " (" &amp; 'Outdoor Crops'!C15 &amp; ")")</f>
        <v/>
      </c>
      <c r="C13" s="81" t="str">
        <f>IF(OR('Outdoor Crops'!$F15="",'Outdoor Crops'!$R15="",'Outdoor Crops'!$R15=0),"",'Outdoor Crops'!$F15/'Outdoor Crops'!$R15)</f>
        <v/>
      </c>
      <c r="D13" s="81" t="str">
        <f>IF(OR('Outdoor Crops'!G15="",'Outdoor Crops'!$R15="",'Outdoor Crops'!$R15=0),"",'Outdoor Crops'!G15/'Outdoor Crops'!$R15)</f>
        <v/>
      </c>
      <c r="E13" s="81" t="str">
        <f>IF(OR('Outdoor Crops'!H15="",'Outdoor Crops'!$R15=0,'Outdoor Crops'!R15=0),"",'Outdoor Crops'!H15/'Outdoor Crops'!$R15)</f>
        <v/>
      </c>
      <c r="F13" s="81" t="str">
        <f>IF(OR('Outdoor Crops'!I15="",'Outdoor Crops'!$R15="",'Outdoor Crops'!$R15=0),"",'Outdoor Crops'!I15/'Outdoor Crops'!$R15)</f>
        <v/>
      </c>
      <c r="G13" s="81" t="str">
        <f>IF(OR('Outdoor Crops'!L15="",'Outdoor Crops'!R15="",'Outdoor Crops'!$R15=0),"",'Outdoor Crops'!L15/'Outdoor Crops'!$R15)</f>
        <v/>
      </c>
      <c r="H13" s="81" t="str">
        <f>IF(OR('Outdoor Crops'!M15="",'Outdoor Crops'!$R15="",'Outdoor Crops'!$R15=0),"",'Outdoor Crops'!M15/'Outdoor Crops'!$R15)</f>
        <v/>
      </c>
      <c r="I13" s="81" t="str">
        <f>IF(OR('Outdoor Crops'!N15="",'Outdoor Crops'!$R15="",'Outdoor Crops'!$R15=0),"",'Outdoor Crops'!N15/'Outdoor Crops'!$R15)</f>
        <v/>
      </c>
      <c r="J13" s="81" t="str">
        <f>IF(OR('Outdoor Crops'!Q15="",'Outdoor Crops'!$R15="",'Outdoor Crops'!$R15=0),"",'Outdoor Crops'!Q15/'Outdoor Crops'!$R15)</f>
        <v/>
      </c>
      <c r="K13" s="81" t="str">
        <f ca="1">IF('Outdoor Profit|Loss Per Crop'!I13="","",'Outdoor Profit|Loss Per Crop'!I13)</f>
        <v/>
      </c>
      <c r="L13" s="81" t="str">
        <f ca="1">IF('Outdoor Profit|Loss Per Crop'!K13="","",'Outdoor Profit|Loss Per Crop'!K13)</f>
        <v/>
      </c>
      <c r="M13" s="81" t="str">
        <f ca="1">IF('Outdoor Profit|Loss Per Crop'!M13="","",'Outdoor Profit|Loss Per Crop'!M13)</f>
        <v/>
      </c>
      <c r="N13" s="81" t="str">
        <f>IF('Outdoor Crops'!X15="","",'Outdoor Crops'!X15)</f>
        <v/>
      </c>
      <c r="O13" s="81" t="str">
        <f ca="1">IF('Outdoor Profit|Loss Per Crop'!R13="","",'Outdoor Profit|Loss Per Crop'!R13)</f>
        <v/>
      </c>
      <c r="P13" s="34"/>
      <c r="Q13" s="34"/>
      <c r="R13" s="34"/>
      <c r="S13" s="34"/>
      <c r="T13" s="34"/>
      <c r="U13" s="34"/>
      <c r="V13" s="34"/>
      <c r="W13" s="34"/>
      <c r="X13" s="34"/>
      <c r="Y13" s="34"/>
    </row>
    <row r="14" spans="1:25" x14ac:dyDescent="0.3">
      <c r="A14" s="184"/>
      <c r="B14" s="219" t="str">
        <f ca="1">IF(CELL("type",'Outdoor Crops'!B16)="b","",'Outdoor Crops'!B16 &amp; " (" &amp; 'Outdoor Crops'!C16 &amp; ")")</f>
        <v/>
      </c>
      <c r="C14" s="81" t="str">
        <f>IF(OR('Outdoor Crops'!$F16="",'Outdoor Crops'!$R16="",'Outdoor Crops'!$R16=0),"",'Outdoor Crops'!$F16/'Outdoor Crops'!$R16)</f>
        <v/>
      </c>
      <c r="D14" s="81" t="str">
        <f>IF(OR('Outdoor Crops'!G16="",'Outdoor Crops'!$R16="",'Outdoor Crops'!$R16=0),"",'Outdoor Crops'!G16/'Outdoor Crops'!$R16)</f>
        <v/>
      </c>
      <c r="E14" s="81" t="str">
        <f>IF(OR('Outdoor Crops'!H16="",'Outdoor Crops'!$R16=0,'Outdoor Crops'!R16=0),"",'Outdoor Crops'!H16/'Outdoor Crops'!$R16)</f>
        <v/>
      </c>
      <c r="F14" s="81" t="str">
        <f>IF(OR('Outdoor Crops'!I16="",'Outdoor Crops'!$R16="",'Outdoor Crops'!$R16=0),"",'Outdoor Crops'!I16/'Outdoor Crops'!$R16)</f>
        <v/>
      </c>
      <c r="G14" s="81" t="str">
        <f>IF(OR('Outdoor Crops'!L16="",'Outdoor Crops'!R16="",'Outdoor Crops'!$R16=0),"",'Outdoor Crops'!L16/'Outdoor Crops'!$R16)</f>
        <v/>
      </c>
      <c r="H14" s="81" t="str">
        <f>IF(OR('Outdoor Crops'!M16="",'Outdoor Crops'!$R16="",'Outdoor Crops'!$R16=0),"",'Outdoor Crops'!M16/'Outdoor Crops'!$R16)</f>
        <v/>
      </c>
      <c r="I14" s="81" t="str">
        <f>IF(OR('Outdoor Crops'!N16="",'Outdoor Crops'!$R16="",'Outdoor Crops'!$R16=0),"",'Outdoor Crops'!N16/'Outdoor Crops'!$R16)</f>
        <v/>
      </c>
      <c r="J14" s="81" t="str">
        <f>IF(OR('Outdoor Crops'!Q16="",'Outdoor Crops'!$R16="",'Outdoor Crops'!$R16=0),"",'Outdoor Crops'!Q16/'Outdoor Crops'!$R16)</f>
        <v/>
      </c>
      <c r="K14" s="81" t="str">
        <f ca="1">IF('Outdoor Profit|Loss Per Crop'!I14="","",'Outdoor Profit|Loss Per Crop'!I14)</f>
        <v/>
      </c>
      <c r="L14" s="81" t="str">
        <f ca="1">IF('Outdoor Profit|Loss Per Crop'!K14="","",'Outdoor Profit|Loss Per Crop'!K14)</f>
        <v/>
      </c>
      <c r="M14" s="81" t="str">
        <f ca="1">IF('Outdoor Profit|Loss Per Crop'!M14="","",'Outdoor Profit|Loss Per Crop'!M14)</f>
        <v/>
      </c>
      <c r="N14" s="81" t="str">
        <f>IF('Outdoor Crops'!X16="","",'Outdoor Crops'!X16)</f>
        <v/>
      </c>
      <c r="O14" s="81" t="str">
        <f ca="1">IF('Outdoor Profit|Loss Per Crop'!R14="","",'Outdoor Profit|Loss Per Crop'!R14)</f>
        <v/>
      </c>
      <c r="P14" s="34"/>
      <c r="Q14" s="34"/>
      <c r="R14" s="34"/>
      <c r="S14" s="34"/>
      <c r="T14" s="34"/>
      <c r="U14" s="34"/>
      <c r="V14" s="34"/>
      <c r="W14" s="34"/>
      <c r="X14" s="34"/>
      <c r="Y14" s="34"/>
    </row>
    <row r="15" spans="1:25" x14ac:dyDescent="0.3">
      <c r="A15" s="184"/>
      <c r="B15" s="219" t="str">
        <f ca="1">IF(CELL("type",'Outdoor Crops'!B17)="b","",'Outdoor Crops'!B17 &amp; " (" &amp; 'Outdoor Crops'!C17 &amp; ")")</f>
        <v/>
      </c>
      <c r="C15" s="81" t="str">
        <f>IF(OR('Outdoor Crops'!$F17="",'Outdoor Crops'!$R17="",'Outdoor Crops'!$R17=0),"",'Outdoor Crops'!$F17/'Outdoor Crops'!$R17)</f>
        <v/>
      </c>
      <c r="D15" s="81" t="str">
        <f>IF(OR('Outdoor Crops'!G17="",'Outdoor Crops'!$R17="",'Outdoor Crops'!$R17=0),"",'Outdoor Crops'!G17/'Outdoor Crops'!$R17)</f>
        <v/>
      </c>
      <c r="E15" s="81" t="str">
        <f>IF(OR('Outdoor Crops'!H17="",'Outdoor Crops'!$R17=0,'Outdoor Crops'!R17=0),"",'Outdoor Crops'!H17/'Outdoor Crops'!$R17)</f>
        <v/>
      </c>
      <c r="F15" s="81" t="str">
        <f>IF(OR('Outdoor Crops'!I17="",'Outdoor Crops'!$R17="",'Outdoor Crops'!$R17=0),"",'Outdoor Crops'!I17/'Outdoor Crops'!$R17)</f>
        <v/>
      </c>
      <c r="G15" s="81" t="str">
        <f>IF(OR('Outdoor Crops'!L17="",'Outdoor Crops'!R17="",'Outdoor Crops'!$R17=0),"",'Outdoor Crops'!L17/'Outdoor Crops'!$R17)</f>
        <v/>
      </c>
      <c r="H15" s="81" t="str">
        <f>IF(OR('Outdoor Crops'!M17="",'Outdoor Crops'!$R17="",'Outdoor Crops'!$R17=0),"",'Outdoor Crops'!M17/'Outdoor Crops'!$R17)</f>
        <v/>
      </c>
      <c r="I15" s="81" t="str">
        <f>IF(OR('Outdoor Crops'!N17="",'Outdoor Crops'!$R17="",'Outdoor Crops'!$R17=0),"",'Outdoor Crops'!N17/'Outdoor Crops'!$R17)</f>
        <v/>
      </c>
      <c r="J15" s="81" t="str">
        <f>IF(OR('Outdoor Crops'!Q17="",'Outdoor Crops'!$R17="",'Outdoor Crops'!$R17=0),"",'Outdoor Crops'!Q17/'Outdoor Crops'!$R17)</f>
        <v/>
      </c>
      <c r="K15" s="81" t="str">
        <f ca="1">IF('Outdoor Profit|Loss Per Crop'!I15="","",'Outdoor Profit|Loss Per Crop'!I15)</f>
        <v/>
      </c>
      <c r="L15" s="81" t="str">
        <f ca="1">IF('Outdoor Profit|Loss Per Crop'!K15="","",'Outdoor Profit|Loss Per Crop'!K15)</f>
        <v/>
      </c>
      <c r="M15" s="81" t="str">
        <f ca="1">IF('Outdoor Profit|Loss Per Crop'!M15="","",'Outdoor Profit|Loss Per Crop'!M15)</f>
        <v/>
      </c>
      <c r="N15" s="81" t="str">
        <f>IF('Outdoor Crops'!X17="","",'Outdoor Crops'!X17)</f>
        <v/>
      </c>
      <c r="O15" s="81" t="str">
        <f ca="1">IF('Outdoor Profit|Loss Per Crop'!R15="","",'Outdoor Profit|Loss Per Crop'!R15)</f>
        <v/>
      </c>
      <c r="P15" s="34"/>
      <c r="Q15" s="34"/>
      <c r="R15" s="34"/>
      <c r="S15" s="34"/>
      <c r="T15" s="34"/>
      <c r="U15" s="34"/>
      <c r="V15" s="34"/>
      <c r="W15" s="34"/>
      <c r="X15" s="34"/>
      <c r="Y15" s="34"/>
    </row>
    <row r="16" spans="1:25" x14ac:dyDescent="0.3">
      <c r="A16" s="184"/>
      <c r="B16" s="219" t="str">
        <f ca="1">IF(CELL("type",'Outdoor Crops'!B18)="b","",'Outdoor Crops'!B18 &amp; " (" &amp; 'Outdoor Crops'!C18 &amp; ")")</f>
        <v/>
      </c>
      <c r="C16" s="81" t="str">
        <f>IF(OR('Outdoor Crops'!$F18="",'Outdoor Crops'!$R18="",'Outdoor Crops'!$R18=0),"",'Outdoor Crops'!$F18/'Outdoor Crops'!$R18)</f>
        <v/>
      </c>
      <c r="D16" s="81" t="str">
        <f>IF(OR('Outdoor Crops'!G18="",'Outdoor Crops'!$R18="",'Outdoor Crops'!$R18=0),"",'Outdoor Crops'!G18/'Outdoor Crops'!$R18)</f>
        <v/>
      </c>
      <c r="E16" s="81" t="str">
        <f>IF(OR('Outdoor Crops'!H18="",'Outdoor Crops'!$R18=0,'Outdoor Crops'!R18=0),"",'Outdoor Crops'!H18/'Outdoor Crops'!$R18)</f>
        <v/>
      </c>
      <c r="F16" s="81" t="str">
        <f>IF(OR('Outdoor Crops'!I18="",'Outdoor Crops'!$R18="",'Outdoor Crops'!$R18=0),"",'Outdoor Crops'!I18/'Outdoor Crops'!$R18)</f>
        <v/>
      </c>
      <c r="G16" s="81" t="str">
        <f>IF(OR('Outdoor Crops'!L18="",'Outdoor Crops'!R18="",'Outdoor Crops'!$R18=0),"",'Outdoor Crops'!L18/'Outdoor Crops'!$R18)</f>
        <v/>
      </c>
      <c r="H16" s="81" t="str">
        <f>IF(OR('Outdoor Crops'!M18="",'Outdoor Crops'!$R18="",'Outdoor Crops'!$R18=0),"",'Outdoor Crops'!M18/'Outdoor Crops'!$R18)</f>
        <v/>
      </c>
      <c r="I16" s="81" t="str">
        <f>IF(OR('Outdoor Crops'!N18="",'Outdoor Crops'!$R18="",'Outdoor Crops'!$R18=0),"",'Outdoor Crops'!N18/'Outdoor Crops'!$R18)</f>
        <v/>
      </c>
      <c r="J16" s="81" t="str">
        <f>IF(OR('Outdoor Crops'!Q18="",'Outdoor Crops'!$R18="",'Outdoor Crops'!$R18=0),"",'Outdoor Crops'!Q18/'Outdoor Crops'!$R18)</f>
        <v/>
      </c>
      <c r="K16" s="81" t="str">
        <f ca="1">IF('Outdoor Profit|Loss Per Crop'!I16="","",'Outdoor Profit|Loss Per Crop'!I16)</f>
        <v/>
      </c>
      <c r="L16" s="81" t="str">
        <f ca="1">IF('Outdoor Profit|Loss Per Crop'!K16="","",'Outdoor Profit|Loss Per Crop'!K16)</f>
        <v/>
      </c>
      <c r="M16" s="81" t="str">
        <f ca="1">IF('Outdoor Profit|Loss Per Crop'!M16="","",'Outdoor Profit|Loss Per Crop'!M16)</f>
        <v/>
      </c>
      <c r="N16" s="81" t="str">
        <f>IF('Outdoor Crops'!X18="","",'Outdoor Crops'!X18)</f>
        <v/>
      </c>
      <c r="O16" s="81" t="str">
        <f ca="1">IF('Outdoor Profit|Loss Per Crop'!R16="","",'Outdoor Profit|Loss Per Crop'!R16)</f>
        <v/>
      </c>
      <c r="P16" s="34"/>
      <c r="Q16" s="34"/>
      <c r="R16" s="34"/>
      <c r="S16" s="34"/>
      <c r="T16" s="34"/>
      <c r="U16" s="34"/>
      <c r="V16" s="34"/>
      <c r="W16" s="34"/>
      <c r="X16" s="34"/>
      <c r="Y16" s="34"/>
    </row>
    <row r="17" spans="1:25" x14ac:dyDescent="0.3">
      <c r="A17" s="184"/>
      <c r="B17" s="219" t="str">
        <f ca="1">IF(CELL("type",'Outdoor Crops'!B19)="b","",'Outdoor Crops'!B19 &amp; " (" &amp; 'Outdoor Crops'!C19 &amp; ")")</f>
        <v/>
      </c>
      <c r="C17" s="81" t="str">
        <f>IF(OR('Outdoor Crops'!$F19="",'Outdoor Crops'!$R19="",'Outdoor Crops'!$R19=0),"",'Outdoor Crops'!$F19/'Outdoor Crops'!$R19)</f>
        <v/>
      </c>
      <c r="D17" s="81" t="str">
        <f>IF(OR('Outdoor Crops'!G19="",'Outdoor Crops'!$R19="",'Outdoor Crops'!$R19=0),"",'Outdoor Crops'!G19/'Outdoor Crops'!$R19)</f>
        <v/>
      </c>
      <c r="E17" s="81" t="str">
        <f>IF(OR('Outdoor Crops'!H19="",'Outdoor Crops'!$R19=0,'Outdoor Crops'!R19=0),"",'Outdoor Crops'!H19/'Outdoor Crops'!$R19)</f>
        <v/>
      </c>
      <c r="F17" s="81" t="str">
        <f>IF(OR('Outdoor Crops'!I19="",'Outdoor Crops'!$R19="",'Outdoor Crops'!$R19=0),"",'Outdoor Crops'!I19/'Outdoor Crops'!$R19)</f>
        <v/>
      </c>
      <c r="G17" s="81" t="str">
        <f>IF(OR('Outdoor Crops'!L19="",'Outdoor Crops'!R19="",'Outdoor Crops'!$R19=0),"",'Outdoor Crops'!L19/'Outdoor Crops'!$R19)</f>
        <v/>
      </c>
      <c r="H17" s="81" t="str">
        <f>IF(OR('Outdoor Crops'!M19="",'Outdoor Crops'!$R19="",'Outdoor Crops'!$R19=0),"",'Outdoor Crops'!M19/'Outdoor Crops'!$R19)</f>
        <v/>
      </c>
      <c r="I17" s="81" t="str">
        <f>IF(OR('Outdoor Crops'!N19="",'Outdoor Crops'!$R19="",'Outdoor Crops'!$R19=0),"",'Outdoor Crops'!N19/'Outdoor Crops'!$R19)</f>
        <v/>
      </c>
      <c r="J17" s="81" t="str">
        <f>IF(OR('Outdoor Crops'!Q19="",'Outdoor Crops'!$R19="",'Outdoor Crops'!$R19=0),"",'Outdoor Crops'!Q19/'Outdoor Crops'!$R19)</f>
        <v/>
      </c>
      <c r="K17" s="81" t="str">
        <f ca="1">IF('Outdoor Profit|Loss Per Crop'!I17="","",'Outdoor Profit|Loss Per Crop'!I17)</f>
        <v/>
      </c>
      <c r="L17" s="81" t="str">
        <f ca="1">IF('Outdoor Profit|Loss Per Crop'!K17="","",'Outdoor Profit|Loss Per Crop'!K17)</f>
        <v/>
      </c>
      <c r="M17" s="81" t="str">
        <f ca="1">IF('Outdoor Profit|Loss Per Crop'!M17="","",'Outdoor Profit|Loss Per Crop'!M17)</f>
        <v/>
      </c>
      <c r="N17" s="81" t="str">
        <f>IF('Outdoor Crops'!X19="","",'Outdoor Crops'!X19)</f>
        <v/>
      </c>
      <c r="O17" s="81" t="str">
        <f ca="1">IF('Outdoor Profit|Loss Per Crop'!R17="","",'Outdoor Profit|Loss Per Crop'!R17)</f>
        <v/>
      </c>
      <c r="P17" s="34"/>
      <c r="Q17" s="34"/>
      <c r="R17" s="34"/>
      <c r="S17" s="34"/>
      <c r="T17" s="34"/>
      <c r="U17" s="34"/>
      <c r="V17" s="34"/>
      <c r="W17" s="34"/>
      <c r="X17" s="34"/>
      <c r="Y17" s="34"/>
    </row>
    <row r="18" spans="1:25" x14ac:dyDescent="0.3">
      <c r="A18" s="184"/>
      <c r="B18" s="219" t="str">
        <f ca="1">IF(CELL("type",'Outdoor Crops'!B20)="b","",'Outdoor Crops'!B20 &amp; " (" &amp; 'Outdoor Crops'!C20 &amp; ")")</f>
        <v/>
      </c>
      <c r="C18" s="81" t="str">
        <f>IF(OR('Outdoor Crops'!$F20="",'Outdoor Crops'!$R20="",'Outdoor Crops'!$R20=0),"",'Outdoor Crops'!$F20/'Outdoor Crops'!$R20)</f>
        <v/>
      </c>
      <c r="D18" s="81" t="str">
        <f>IF(OR('Outdoor Crops'!G20="",'Outdoor Crops'!$R20="",'Outdoor Crops'!$R20=0),"",'Outdoor Crops'!G20/'Outdoor Crops'!$R20)</f>
        <v/>
      </c>
      <c r="E18" s="81" t="str">
        <f>IF(OR('Outdoor Crops'!H20="",'Outdoor Crops'!$R20=0,'Outdoor Crops'!R20=0),"",'Outdoor Crops'!H20/'Outdoor Crops'!$R20)</f>
        <v/>
      </c>
      <c r="F18" s="81" t="str">
        <f>IF(OR('Outdoor Crops'!I20="",'Outdoor Crops'!$R20="",'Outdoor Crops'!$R20=0),"",'Outdoor Crops'!I20/'Outdoor Crops'!$R20)</f>
        <v/>
      </c>
      <c r="G18" s="81" t="str">
        <f>IF(OR('Outdoor Crops'!L20="",'Outdoor Crops'!R20="",'Outdoor Crops'!$R20=0),"",'Outdoor Crops'!L20/'Outdoor Crops'!$R20)</f>
        <v/>
      </c>
      <c r="H18" s="81" t="str">
        <f>IF(OR('Outdoor Crops'!M20="",'Outdoor Crops'!$R20="",'Outdoor Crops'!$R20=0),"",'Outdoor Crops'!M20/'Outdoor Crops'!$R20)</f>
        <v/>
      </c>
      <c r="I18" s="81" t="str">
        <f>IF(OR('Outdoor Crops'!N20="",'Outdoor Crops'!$R20="",'Outdoor Crops'!$R20=0),"",'Outdoor Crops'!N20/'Outdoor Crops'!$R20)</f>
        <v/>
      </c>
      <c r="J18" s="81" t="str">
        <f>IF(OR('Outdoor Crops'!Q20="",'Outdoor Crops'!$R20="",'Outdoor Crops'!$R20=0),"",'Outdoor Crops'!Q20/'Outdoor Crops'!$R20)</f>
        <v/>
      </c>
      <c r="K18" s="81" t="str">
        <f ca="1">IF('Outdoor Profit|Loss Per Crop'!I18="","",'Outdoor Profit|Loss Per Crop'!I18)</f>
        <v/>
      </c>
      <c r="L18" s="81" t="str">
        <f ca="1">IF('Outdoor Profit|Loss Per Crop'!K18="","",'Outdoor Profit|Loss Per Crop'!K18)</f>
        <v/>
      </c>
      <c r="M18" s="81" t="str">
        <f ca="1">IF('Outdoor Profit|Loss Per Crop'!M18="","",'Outdoor Profit|Loss Per Crop'!M18)</f>
        <v/>
      </c>
      <c r="N18" s="81" t="str">
        <f>IF('Outdoor Crops'!X20="","",'Outdoor Crops'!X20)</f>
        <v/>
      </c>
      <c r="O18" s="81" t="str">
        <f ca="1">IF('Outdoor Profit|Loss Per Crop'!R18="","",'Outdoor Profit|Loss Per Crop'!R18)</f>
        <v/>
      </c>
      <c r="P18" s="34"/>
      <c r="Q18" s="34"/>
      <c r="R18" s="34"/>
      <c r="S18" s="34"/>
      <c r="T18" s="34"/>
      <c r="U18" s="34"/>
      <c r="V18" s="34"/>
      <c r="W18" s="34"/>
      <c r="X18" s="34"/>
      <c r="Y18" s="34"/>
    </row>
    <row r="19" spans="1:25" x14ac:dyDescent="0.3">
      <c r="A19" s="184"/>
      <c r="B19" s="219" t="str">
        <f ca="1">IF(CELL("type",'Outdoor Crops'!B21)="b","",'Outdoor Crops'!B21 &amp; " (" &amp; 'Outdoor Crops'!C21 &amp; ")")</f>
        <v/>
      </c>
      <c r="C19" s="81" t="str">
        <f>IF(OR('Outdoor Crops'!$F21="",'Outdoor Crops'!$R21="",'Outdoor Crops'!$R21=0),"",'Outdoor Crops'!$F21/'Outdoor Crops'!$R21)</f>
        <v/>
      </c>
      <c r="D19" s="81" t="str">
        <f>IF(OR('Outdoor Crops'!G21="",'Outdoor Crops'!$R21="",'Outdoor Crops'!$R21=0),"",'Outdoor Crops'!G21/'Outdoor Crops'!$R21)</f>
        <v/>
      </c>
      <c r="E19" s="81" t="str">
        <f>IF(OR('Outdoor Crops'!H21="",'Outdoor Crops'!$R21=0,'Outdoor Crops'!R21=0),"",'Outdoor Crops'!H21/'Outdoor Crops'!$R21)</f>
        <v/>
      </c>
      <c r="F19" s="81" t="str">
        <f>IF(OR('Outdoor Crops'!I21="",'Outdoor Crops'!$R21="",'Outdoor Crops'!$R21=0),"",'Outdoor Crops'!I21/'Outdoor Crops'!$R21)</f>
        <v/>
      </c>
      <c r="G19" s="81" t="str">
        <f>IF(OR('Outdoor Crops'!L21="",'Outdoor Crops'!R21="",'Outdoor Crops'!$R21=0),"",'Outdoor Crops'!L21/'Outdoor Crops'!$R21)</f>
        <v/>
      </c>
      <c r="H19" s="81" t="str">
        <f>IF(OR('Outdoor Crops'!M21="",'Outdoor Crops'!$R21="",'Outdoor Crops'!$R21=0),"",'Outdoor Crops'!M21/'Outdoor Crops'!$R21)</f>
        <v/>
      </c>
      <c r="I19" s="81" t="str">
        <f>IF(OR('Outdoor Crops'!N21="",'Outdoor Crops'!$R21="",'Outdoor Crops'!$R21=0),"",'Outdoor Crops'!N21/'Outdoor Crops'!$R21)</f>
        <v/>
      </c>
      <c r="J19" s="81" t="str">
        <f>IF(OR('Outdoor Crops'!Q21="",'Outdoor Crops'!$R21="",'Outdoor Crops'!$R21=0),"",'Outdoor Crops'!Q21/'Outdoor Crops'!$R21)</f>
        <v/>
      </c>
      <c r="K19" s="81" t="str">
        <f ca="1">IF('Outdoor Profit|Loss Per Crop'!I19="","",'Outdoor Profit|Loss Per Crop'!I19)</f>
        <v/>
      </c>
      <c r="L19" s="81" t="str">
        <f ca="1">IF('Outdoor Profit|Loss Per Crop'!K19="","",'Outdoor Profit|Loss Per Crop'!K19)</f>
        <v/>
      </c>
      <c r="M19" s="81" t="str">
        <f ca="1">IF('Outdoor Profit|Loss Per Crop'!M19="","",'Outdoor Profit|Loss Per Crop'!M19)</f>
        <v/>
      </c>
      <c r="N19" s="81" t="str">
        <f>IF('Outdoor Crops'!X21="","",'Outdoor Crops'!X21)</f>
        <v/>
      </c>
      <c r="O19" s="81" t="str">
        <f ca="1">IF('Outdoor Profit|Loss Per Crop'!R19="","",'Outdoor Profit|Loss Per Crop'!R19)</f>
        <v/>
      </c>
      <c r="P19" s="34"/>
      <c r="Q19" s="34"/>
      <c r="R19" s="34"/>
      <c r="S19" s="34"/>
      <c r="T19" s="34"/>
      <c r="U19" s="34"/>
      <c r="V19" s="34"/>
      <c r="W19" s="34"/>
      <c r="X19" s="34"/>
      <c r="Y19" s="34"/>
    </row>
    <row r="20" spans="1:25" x14ac:dyDescent="0.3">
      <c r="A20" s="184"/>
      <c r="B20" s="219" t="str">
        <f ca="1">IF(CELL("type",'Outdoor Crops'!B22)="b","",'Outdoor Crops'!B22 &amp; " (" &amp; 'Outdoor Crops'!C22 &amp; ")")</f>
        <v/>
      </c>
      <c r="C20" s="81" t="str">
        <f>IF(OR('Outdoor Crops'!$F22="",'Outdoor Crops'!$R22="",'Outdoor Crops'!$R22=0),"",'Outdoor Crops'!$F22/'Outdoor Crops'!$R22)</f>
        <v/>
      </c>
      <c r="D20" s="81" t="str">
        <f>IF(OR('Outdoor Crops'!G22="",'Outdoor Crops'!$R22="",'Outdoor Crops'!$R22=0),"",'Outdoor Crops'!G22/'Outdoor Crops'!$R22)</f>
        <v/>
      </c>
      <c r="E20" s="81" t="str">
        <f>IF(OR('Outdoor Crops'!H22="",'Outdoor Crops'!$R22=0,'Outdoor Crops'!R22=0),"",'Outdoor Crops'!H22/'Outdoor Crops'!$R22)</f>
        <v/>
      </c>
      <c r="F20" s="81" t="str">
        <f>IF(OR('Outdoor Crops'!I22="",'Outdoor Crops'!$R22="",'Outdoor Crops'!$R22=0),"",'Outdoor Crops'!I22/'Outdoor Crops'!$R22)</f>
        <v/>
      </c>
      <c r="G20" s="81" t="str">
        <f>IF(OR('Outdoor Crops'!L22="",'Outdoor Crops'!R22="",'Outdoor Crops'!$R22=0),"",'Outdoor Crops'!L22/'Outdoor Crops'!$R22)</f>
        <v/>
      </c>
      <c r="H20" s="81" t="str">
        <f>IF(OR('Outdoor Crops'!M22="",'Outdoor Crops'!$R22="",'Outdoor Crops'!$R22=0),"",'Outdoor Crops'!M22/'Outdoor Crops'!$R22)</f>
        <v/>
      </c>
      <c r="I20" s="81" t="str">
        <f>IF(OR('Outdoor Crops'!N22="",'Outdoor Crops'!$R22="",'Outdoor Crops'!$R22=0),"",'Outdoor Crops'!N22/'Outdoor Crops'!$R22)</f>
        <v/>
      </c>
      <c r="J20" s="81" t="str">
        <f>IF(OR('Outdoor Crops'!Q22="",'Outdoor Crops'!$R22="",'Outdoor Crops'!$R22=0),"",'Outdoor Crops'!Q22/'Outdoor Crops'!$R22)</f>
        <v/>
      </c>
      <c r="K20" s="81" t="str">
        <f ca="1">IF('Outdoor Profit|Loss Per Crop'!I20="","",'Outdoor Profit|Loss Per Crop'!I20)</f>
        <v/>
      </c>
      <c r="L20" s="81" t="str">
        <f ca="1">IF('Outdoor Profit|Loss Per Crop'!K20="","",'Outdoor Profit|Loss Per Crop'!K20)</f>
        <v/>
      </c>
      <c r="M20" s="81" t="str">
        <f ca="1">IF('Outdoor Profit|Loss Per Crop'!M20="","",'Outdoor Profit|Loss Per Crop'!M20)</f>
        <v/>
      </c>
      <c r="N20" s="81" t="str">
        <f>IF('Outdoor Crops'!X22="","",'Outdoor Crops'!X22)</f>
        <v/>
      </c>
      <c r="O20" s="81" t="str">
        <f ca="1">IF('Outdoor Profit|Loss Per Crop'!R20="","",'Outdoor Profit|Loss Per Crop'!R20)</f>
        <v/>
      </c>
      <c r="P20" s="34"/>
      <c r="Q20" s="34"/>
      <c r="R20" s="34"/>
      <c r="S20" s="34"/>
      <c r="T20" s="34"/>
      <c r="U20" s="34"/>
      <c r="V20" s="34"/>
      <c r="W20" s="34"/>
      <c r="X20" s="34"/>
      <c r="Y20" s="34"/>
    </row>
    <row r="21" spans="1:25" x14ac:dyDescent="0.3">
      <c r="A21" s="184"/>
      <c r="B21" s="219" t="str">
        <f ca="1">IF(CELL("type",'Outdoor Crops'!B23)="b","",'Outdoor Crops'!B23 &amp; " (" &amp; 'Outdoor Crops'!C23 &amp; ")")</f>
        <v/>
      </c>
      <c r="C21" s="81" t="str">
        <f>IF(OR('Outdoor Crops'!$F23="",'Outdoor Crops'!$R23="",'Outdoor Crops'!$R23=0),"",'Outdoor Crops'!$F23/'Outdoor Crops'!$R23)</f>
        <v/>
      </c>
      <c r="D21" s="81" t="str">
        <f>IF(OR('Outdoor Crops'!G23="",'Outdoor Crops'!$R23="",'Outdoor Crops'!$R23=0),"",'Outdoor Crops'!G23/'Outdoor Crops'!$R23)</f>
        <v/>
      </c>
      <c r="E21" s="81" t="str">
        <f>IF(OR('Outdoor Crops'!H23="",'Outdoor Crops'!$R23=0,'Outdoor Crops'!R23=0),"",'Outdoor Crops'!H23/'Outdoor Crops'!$R23)</f>
        <v/>
      </c>
      <c r="F21" s="81" t="str">
        <f>IF(OR('Outdoor Crops'!I23="",'Outdoor Crops'!$R23="",'Outdoor Crops'!$R23=0),"",'Outdoor Crops'!I23/'Outdoor Crops'!$R23)</f>
        <v/>
      </c>
      <c r="G21" s="81" t="str">
        <f>IF(OR('Outdoor Crops'!L23="",'Outdoor Crops'!R23="",'Outdoor Crops'!$R23=0),"",'Outdoor Crops'!L23/'Outdoor Crops'!$R23)</f>
        <v/>
      </c>
      <c r="H21" s="81" t="str">
        <f>IF(OR('Outdoor Crops'!M23="",'Outdoor Crops'!$R23="",'Outdoor Crops'!$R23=0),"",'Outdoor Crops'!M23/'Outdoor Crops'!$R23)</f>
        <v/>
      </c>
      <c r="I21" s="81" t="str">
        <f>IF(OR('Outdoor Crops'!N23="",'Outdoor Crops'!$R23="",'Outdoor Crops'!$R23=0),"",'Outdoor Crops'!N23/'Outdoor Crops'!$R23)</f>
        <v/>
      </c>
      <c r="J21" s="81" t="str">
        <f>IF(OR('Outdoor Crops'!Q23="",'Outdoor Crops'!$R23="",'Outdoor Crops'!$R23=0),"",'Outdoor Crops'!Q23/'Outdoor Crops'!$R23)</f>
        <v/>
      </c>
      <c r="K21" s="81" t="str">
        <f ca="1">IF('Outdoor Profit|Loss Per Crop'!I21="","",'Outdoor Profit|Loss Per Crop'!I21)</f>
        <v/>
      </c>
      <c r="L21" s="81" t="str">
        <f ca="1">IF('Outdoor Profit|Loss Per Crop'!K21="","",'Outdoor Profit|Loss Per Crop'!K21)</f>
        <v/>
      </c>
      <c r="M21" s="81" t="str">
        <f ca="1">IF('Outdoor Profit|Loss Per Crop'!M21="","",'Outdoor Profit|Loss Per Crop'!M21)</f>
        <v/>
      </c>
      <c r="N21" s="81" t="str">
        <f>IF('Outdoor Crops'!X23="","",'Outdoor Crops'!X23)</f>
        <v/>
      </c>
      <c r="O21" s="81" t="str">
        <f ca="1">IF('Outdoor Profit|Loss Per Crop'!R21="","",'Outdoor Profit|Loss Per Crop'!R21)</f>
        <v/>
      </c>
      <c r="P21" s="34"/>
      <c r="Q21" s="34"/>
      <c r="R21" s="34"/>
      <c r="S21" s="34"/>
      <c r="T21" s="34"/>
      <c r="U21" s="34"/>
      <c r="V21" s="34"/>
      <c r="W21" s="34"/>
      <c r="X21" s="34"/>
      <c r="Y21" s="34"/>
    </row>
    <row r="22" spans="1:25" x14ac:dyDescent="0.3">
      <c r="A22" s="184"/>
      <c r="B22" s="219" t="str">
        <f ca="1">IF(CELL("type",'Outdoor Crops'!B24)="b","",'Outdoor Crops'!B24 &amp; " (" &amp; 'Outdoor Crops'!C24 &amp; ")")</f>
        <v/>
      </c>
      <c r="C22" s="81" t="str">
        <f>IF(OR('Outdoor Crops'!$F24="",'Outdoor Crops'!$R24="",'Outdoor Crops'!$R24=0),"",'Outdoor Crops'!$F24/'Outdoor Crops'!$R24)</f>
        <v/>
      </c>
      <c r="D22" s="81" t="str">
        <f>IF(OR('Outdoor Crops'!G24="",'Outdoor Crops'!$R24="",'Outdoor Crops'!$R24=0),"",'Outdoor Crops'!G24/'Outdoor Crops'!$R24)</f>
        <v/>
      </c>
      <c r="E22" s="81" t="str">
        <f>IF(OR('Outdoor Crops'!H24="",'Outdoor Crops'!$R24=0,'Outdoor Crops'!R24=0),"",'Outdoor Crops'!H24/'Outdoor Crops'!$R24)</f>
        <v/>
      </c>
      <c r="F22" s="81" t="str">
        <f>IF(OR('Outdoor Crops'!I24="",'Outdoor Crops'!$R24="",'Outdoor Crops'!$R24=0),"",'Outdoor Crops'!I24/'Outdoor Crops'!$R24)</f>
        <v/>
      </c>
      <c r="G22" s="81"/>
      <c r="H22" s="81" t="str">
        <f>IF(OR('Outdoor Crops'!M24="",'Outdoor Crops'!$R24="",'Outdoor Crops'!$R24=0),"",'Outdoor Crops'!M24/'Outdoor Crops'!$R24)</f>
        <v/>
      </c>
      <c r="I22" s="81" t="str">
        <f>IF(OR('Outdoor Crops'!N24="",'Outdoor Crops'!$R24="",'Outdoor Crops'!$R24=0),"",'Outdoor Crops'!N24/'Outdoor Crops'!$R24)</f>
        <v/>
      </c>
      <c r="J22" s="81" t="str">
        <f>IF(OR('Outdoor Crops'!Q24="",'Outdoor Crops'!$R24="",'Outdoor Crops'!$R24=0),"",'Outdoor Crops'!Q24/'Outdoor Crops'!$R24)</f>
        <v/>
      </c>
      <c r="K22" s="81" t="str">
        <f ca="1">IF('Outdoor Profit|Loss Per Crop'!I22="","",'Outdoor Profit|Loss Per Crop'!I22)</f>
        <v/>
      </c>
      <c r="L22" s="81" t="str">
        <f ca="1">IF('Outdoor Profit|Loss Per Crop'!K22="","",'Outdoor Profit|Loss Per Crop'!K22)</f>
        <v/>
      </c>
      <c r="M22" s="81" t="str">
        <f ca="1">IF('Outdoor Profit|Loss Per Crop'!M22="","",'Outdoor Profit|Loss Per Crop'!M22)</f>
        <v/>
      </c>
      <c r="N22" s="81" t="str">
        <f>IF('Outdoor Crops'!X24="","",'Outdoor Crops'!X24)</f>
        <v/>
      </c>
      <c r="O22" s="81" t="str">
        <f ca="1">IF('Outdoor Profit|Loss Per Crop'!R22="","",'Outdoor Profit|Loss Per Crop'!R22)</f>
        <v/>
      </c>
      <c r="P22" s="34"/>
      <c r="Q22" s="34"/>
      <c r="R22" s="34"/>
      <c r="S22" s="34"/>
      <c r="T22" s="34"/>
      <c r="U22" s="34"/>
      <c r="V22" s="34"/>
      <c r="W22" s="34"/>
      <c r="X22" s="34"/>
      <c r="Y22" s="34"/>
    </row>
    <row r="23" spans="1:25" x14ac:dyDescent="0.3">
      <c r="A23" s="184"/>
      <c r="B23" s="219" t="str">
        <f ca="1">IF(CELL("type",'Outdoor Crops'!B25)="b","",'Outdoor Crops'!B25 &amp; " (" &amp; 'Outdoor Crops'!C25 &amp; ")")</f>
        <v/>
      </c>
      <c r="C23" s="81" t="str">
        <f>IF(OR('Outdoor Crops'!$F25="",'Outdoor Crops'!$R25="",'Outdoor Crops'!$R25=0),"",'Outdoor Crops'!$F25/'Outdoor Crops'!$R25)</f>
        <v/>
      </c>
      <c r="D23" s="81" t="str">
        <f>IF(OR('Outdoor Crops'!G25="",'Outdoor Crops'!$R25="",'Outdoor Crops'!$R25=0),"",'Outdoor Crops'!G25/'Outdoor Crops'!$R25)</f>
        <v/>
      </c>
      <c r="E23" s="81" t="str">
        <f>IF(OR('Outdoor Crops'!H25="",'Outdoor Crops'!$R25=0,'Outdoor Crops'!R25=0),"",'Outdoor Crops'!H25/'Outdoor Crops'!$R25)</f>
        <v/>
      </c>
      <c r="F23" s="81" t="str">
        <f>IF(OR('Outdoor Crops'!I25="",'Outdoor Crops'!$R25="",'Outdoor Crops'!$R25=0),"",'Outdoor Crops'!I25/'Outdoor Crops'!$R25)</f>
        <v/>
      </c>
      <c r="G23" s="81" t="str">
        <f>IF(OR('Outdoor Crops'!L25="",'Outdoor Crops'!R25="",'Outdoor Crops'!$R25=0),"",'Outdoor Crops'!L25/'Outdoor Crops'!$R25)</f>
        <v/>
      </c>
      <c r="H23" s="81" t="str">
        <f>IF(OR('Outdoor Crops'!M25="",'Outdoor Crops'!$R25="",'Outdoor Crops'!$R25=0),"",'Outdoor Crops'!M25/'Outdoor Crops'!$R25)</f>
        <v/>
      </c>
      <c r="I23" s="81" t="str">
        <f>IF(OR('Outdoor Crops'!N25="",'Outdoor Crops'!$R25="",'Outdoor Crops'!$R25=0),"",'Outdoor Crops'!N25/'Outdoor Crops'!$R25)</f>
        <v/>
      </c>
      <c r="J23" s="81" t="str">
        <f>IF(OR('Outdoor Crops'!Q25="",'Outdoor Crops'!$R25="",'Outdoor Crops'!$R25=0),"",'Outdoor Crops'!Q25/'Outdoor Crops'!$R25)</f>
        <v/>
      </c>
      <c r="K23" s="81" t="str">
        <f ca="1">IF('Outdoor Profit|Loss Per Crop'!I23="","",'Outdoor Profit|Loss Per Crop'!I23)</f>
        <v/>
      </c>
      <c r="L23" s="81" t="str">
        <f ca="1">IF('Outdoor Profit|Loss Per Crop'!K23="","",'Outdoor Profit|Loss Per Crop'!K23)</f>
        <v/>
      </c>
      <c r="M23" s="81" t="str">
        <f ca="1">IF('Outdoor Profit|Loss Per Crop'!M23="","",'Outdoor Profit|Loss Per Crop'!M23)</f>
        <v/>
      </c>
      <c r="N23" s="81" t="str">
        <f>IF('Outdoor Crops'!X25="","",'Outdoor Crops'!X25)</f>
        <v/>
      </c>
      <c r="O23" s="81" t="str">
        <f ca="1">IF('Outdoor Profit|Loss Per Crop'!R23="","",'Outdoor Profit|Loss Per Crop'!R23)</f>
        <v/>
      </c>
      <c r="P23" s="34"/>
      <c r="Q23" s="34"/>
      <c r="R23" s="34"/>
      <c r="S23" s="34"/>
      <c r="T23" s="34"/>
      <c r="U23" s="34"/>
      <c r="V23" s="34"/>
      <c r="W23" s="34"/>
      <c r="X23" s="34"/>
      <c r="Y23" s="34"/>
    </row>
    <row r="24" spans="1:25" x14ac:dyDescent="0.3">
      <c r="A24" s="184"/>
      <c r="B24" s="219" t="str">
        <f ca="1">IF(CELL("type",'Outdoor Crops'!B26)="b","",'Outdoor Crops'!B26 &amp; " (" &amp; 'Outdoor Crops'!C26 &amp; ")")</f>
        <v/>
      </c>
      <c r="C24" s="81" t="str">
        <f>IF(OR('Outdoor Crops'!$F26="",'Outdoor Crops'!$R26="",'Outdoor Crops'!$R26=0),"",'Outdoor Crops'!$F26/'Outdoor Crops'!$R26)</f>
        <v/>
      </c>
      <c r="D24" s="81" t="str">
        <f>IF(OR('Outdoor Crops'!G26="",'Outdoor Crops'!$R26="",'Outdoor Crops'!$R26=0),"",'Outdoor Crops'!G26/'Outdoor Crops'!$R26)</f>
        <v/>
      </c>
      <c r="E24" s="81" t="str">
        <f>IF(OR('Outdoor Crops'!H26="",'Outdoor Crops'!$R26=0,'Outdoor Crops'!R26=0),"",'Outdoor Crops'!H26/'Outdoor Crops'!$R26)</f>
        <v/>
      </c>
      <c r="F24" s="81" t="str">
        <f>IF(OR('Outdoor Crops'!I26="",'Outdoor Crops'!$R26="",'Outdoor Crops'!$R26=0),"",'Outdoor Crops'!I26/'Outdoor Crops'!$R26)</f>
        <v/>
      </c>
      <c r="G24" s="81" t="str">
        <f>IF(OR('Outdoor Crops'!L26="",'Outdoor Crops'!R26="",'Outdoor Crops'!$R26=0),"",'Outdoor Crops'!L26/'Outdoor Crops'!$R26)</f>
        <v/>
      </c>
      <c r="H24" s="81" t="str">
        <f>IF(OR('Outdoor Crops'!M26="",'Outdoor Crops'!$R26="",'Outdoor Crops'!$R26=0),"",'Outdoor Crops'!M26/'Outdoor Crops'!$R26)</f>
        <v/>
      </c>
      <c r="I24" s="81" t="str">
        <f>IF(OR('Outdoor Crops'!N26="",'Outdoor Crops'!$R26="",'Outdoor Crops'!$R26=0),"",'Outdoor Crops'!N26/'Outdoor Crops'!$R26)</f>
        <v/>
      </c>
      <c r="J24" s="81" t="str">
        <f>IF(OR('Outdoor Crops'!Q26="",'Outdoor Crops'!$R26="",'Outdoor Crops'!$R26=0),"",'Outdoor Crops'!Q26/'Outdoor Crops'!$R26)</f>
        <v/>
      </c>
      <c r="K24" s="81" t="str">
        <f ca="1">IF('Outdoor Profit|Loss Per Crop'!I24="","",'Outdoor Profit|Loss Per Crop'!I24)</f>
        <v/>
      </c>
      <c r="L24" s="81" t="str">
        <f ca="1">IF('Outdoor Profit|Loss Per Crop'!K24="","",'Outdoor Profit|Loss Per Crop'!K24)</f>
        <v/>
      </c>
      <c r="M24" s="81" t="str">
        <f ca="1">IF('Outdoor Profit|Loss Per Crop'!M24="","",'Outdoor Profit|Loss Per Crop'!M24)</f>
        <v/>
      </c>
      <c r="N24" s="81" t="str">
        <f>IF('Outdoor Crops'!X26="","",'Outdoor Crops'!X26)</f>
        <v/>
      </c>
      <c r="O24" s="81" t="str">
        <f ca="1">IF('Outdoor Profit|Loss Per Crop'!R24="","",'Outdoor Profit|Loss Per Crop'!R24)</f>
        <v/>
      </c>
      <c r="P24" s="34"/>
      <c r="Q24" s="34"/>
      <c r="R24" s="34"/>
      <c r="S24" s="34"/>
      <c r="T24" s="34"/>
      <c r="U24" s="34"/>
      <c r="V24" s="34"/>
      <c r="W24" s="34"/>
      <c r="X24" s="34"/>
      <c r="Y24" s="34"/>
    </row>
    <row r="25" spans="1:25" x14ac:dyDescent="0.3">
      <c r="A25" s="184"/>
      <c r="B25" s="219" t="str">
        <f ca="1">IF(CELL("type",'Outdoor Crops'!B27)="b","",'Outdoor Crops'!B27 &amp; " (" &amp; 'Outdoor Crops'!C27 &amp; ")")</f>
        <v/>
      </c>
      <c r="C25" s="81" t="str">
        <f>IF(OR('Outdoor Crops'!$F27="",'Outdoor Crops'!$R27="",'Outdoor Crops'!$R27=0),"",'Outdoor Crops'!$F27/'Outdoor Crops'!$R27)</f>
        <v/>
      </c>
      <c r="D25" s="81" t="str">
        <f>IF(OR('Outdoor Crops'!G27="",'Outdoor Crops'!$R27="",'Outdoor Crops'!$R27=0),"",'Outdoor Crops'!G27/'Outdoor Crops'!$R27)</f>
        <v/>
      </c>
      <c r="E25" s="81" t="str">
        <f>IF(OR('Outdoor Crops'!H27="",'Outdoor Crops'!$R27=0,'Outdoor Crops'!R27=0),"",'Outdoor Crops'!H27/'Outdoor Crops'!$R27)</f>
        <v/>
      </c>
      <c r="F25" s="81" t="str">
        <f>IF(OR('Outdoor Crops'!I27="",'Outdoor Crops'!$R27="",'Outdoor Crops'!$R27=0),"",'Outdoor Crops'!I27/'Outdoor Crops'!$R27)</f>
        <v/>
      </c>
      <c r="G25" s="81" t="str">
        <f>IF(OR('Outdoor Crops'!L27="",'Outdoor Crops'!R27="",'Outdoor Crops'!$R27=0),"",'Outdoor Crops'!L27/'Outdoor Crops'!$R27)</f>
        <v/>
      </c>
      <c r="H25" s="81" t="str">
        <f>IF(OR('Outdoor Crops'!M27="",'Outdoor Crops'!$R27="",'Outdoor Crops'!$R27=0),"",'Outdoor Crops'!M27/'Outdoor Crops'!$R27)</f>
        <v/>
      </c>
      <c r="I25" s="81" t="str">
        <f>IF(OR('Outdoor Crops'!N27="",'Outdoor Crops'!$R27="",'Outdoor Crops'!$R27=0),"",'Outdoor Crops'!N27/'Outdoor Crops'!$R27)</f>
        <v/>
      </c>
      <c r="J25" s="81" t="str">
        <f>IF(OR('Outdoor Crops'!Q27="",'Outdoor Crops'!$R27="",'Outdoor Crops'!$R27=0),"",'Outdoor Crops'!Q27/'Outdoor Crops'!$R27)</f>
        <v/>
      </c>
      <c r="K25" s="81" t="str">
        <f ca="1">IF('Outdoor Profit|Loss Per Crop'!I25="","",'Outdoor Profit|Loss Per Crop'!I25)</f>
        <v/>
      </c>
      <c r="L25" s="81" t="str">
        <f ca="1">IF('Outdoor Profit|Loss Per Crop'!K25="","",'Outdoor Profit|Loss Per Crop'!K25)</f>
        <v/>
      </c>
      <c r="M25" s="81" t="str">
        <f ca="1">IF('Outdoor Profit|Loss Per Crop'!M25="","",'Outdoor Profit|Loss Per Crop'!M25)</f>
        <v/>
      </c>
      <c r="N25" s="81" t="str">
        <f>IF('Outdoor Crops'!X27="","",'Outdoor Crops'!X27)</f>
        <v/>
      </c>
      <c r="O25" s="81" t="str">
        <f ca="1">IF('Outdoor Profit|Loss Per Crop'!R25="","",'Outdoor Profit|Loss Per Crop'!R25)</f>
        <v/>
      </c>
      <c r="P25" s="34"/>
      <c r="Q25" s="34"/>
      <c r="R25" s="34"/>
      <c r="S25" s="34"/>
      <c r="T25" s="34"/>
      <c r="U25" s="34"/>
      <c r="V25" s="34"/>
      <c r="W25" s="34"/>
      <c r="X25" s="34"/>
      <c r="Y25" s="34"/>
    </row>
    <row r="26" spans="1:25" x14ac:dyDescent="0.3">
      <c r="A26" s="184"/>
      <c r="B26" s="219" t="str">
        <f ca="1">IF(CELL("type",'Outdoor Crops'!B28)="b","",'Outdoor Crops'!B28 &amp; " (" &amp; 'Outdoor Crops'!C28 &amp; ")")</f>
        <v/>
      </c>
      <c r="C26" s="81" t="str">
        <f>IF(OR('Outdoor Crops'!$F28="",'Outdoor Crops'!$R28="",'Outdoor Crops'!$R28=0),"",'Outdoor Crops'!$F28/'Outdoor Crops'!$R28)</f>
        <v/>
      </c>
      <c r="D26" s="81" t="str">
        <f>IF(OR('Outdoor Crops'!G28="",'Outdoor Crops'!$R28="",'Outdoor Crops'!$R28=0),"",'Outdoor Crops'!G28/'Outdoor Crops'!$R28)</f>
        <v/>
      </c>
      <c r="E26" s="81" t="str">
        <f>IF(OR('Outdoor Crops'!H28="",'Outdoor Crops'!$R28=0,'Outdoor Crops'!R28=0),"",'Outdoor Crops'!H28/'Outdoor Crops'!$R28)</f>
        <v/>
      </c>
      <c r="F26" s="81" t="str">
        <f>IF(OR('Outdoor Crops'!I28="",'Outdoor Crops'!$R28="",'Outdoor Crops'!$R28=0),"",'Outdoor Crops'!I28/'Outdoor Crops'!$R28)</f>
        <v/>
      </c>
      <c r="G26" s="81" t="str">
        <f>IF(OR('Outdoor Crops'!L28="",'Outdoor Crops'!R28="",'Outdoor Crops'!$R28=0),"",'Outdoor Crops'!L28/'Outdoor Crops'!$R28)</f>
        <v/>
      </c>
      <c r="H26" s="81" t="str">
        <f>IF(OR('Outdoor Crops'!M28="",'Outdoor Crops'!$R28="",'Outdoor Crops'!$R28=0),"",'Outdoor Crops'!M28/'Outdoor Crops'!$R28)</f>
        <v/>
      </c>
      <c r="I26" s="81" t="str">
        <f>IF(OR('Outdoor Crops'!N28="",'Outdoor Crops'!$R28="",'Outdoor Crops'!$R28=0),"",'Outdoor Crops'!N28/'Outdoor Crops'!$R28)</f>
        <v/>
      </c>
      <c r="J26" s="81" t="str">
        <f>IF(OR('Outdoor Crops'!Q28="",'Outdoor Crops'!$R28="",'Outdoor Crops'!$R28=0),"",'Outdoor Crops'!Q28/'Outdoor Crops'!$R28)</f>
        <v/>
      </c>
      <c r="K26" s="81" t="str">
        <f ca="1">IF('Outdoor Profit|Loss Per Crop'!I26="","",'Outdoor Profit|Loss Per Crop'!I26)</f>
        <v/>
      </c>
      <c r="L26" s="81" t="str">
        <f ca="1">IF('Outdoor Profit|Loss Per Crop'!K26="","",'Outdoor Profit|Loss Per Crop'!K26)</f>
        <v/>
      </c>
      <c r="M26" s="81" t="str">
        <f ca="1">IF('Outdoor Profit|Loss Per Crop'!M26="","",'Outdoor Profit|Loss Per Crop'!M26)</f>
        <v/>
      </c>
      <c r="N26" s="81" t="str">
        <f>IF('Outdoor Crops'!X28="","",'Outdoor Crops'!X28)</f>
        <v/>
      </c>
      <c r="O26" s="81" t="str">
        <f ca="1">IF('Outdoor Profit|Loss Per Crop'!R26="","",'Outdoor Profit|Loss Per Crop'!R26)</f>
        <v/>
      </c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1:25" x14ac:dyDescent="0.3">
      <c r="A27" s="184"/>
      <c r="B27" s="219" t="str">
        <f ca="1">IF(CELL("type",'Outdoor Crops'!B29)="b","",'Outdoor Crops'!B29 &amp; " (" &amp; 'Outdoor Crops'!C29 &amp; ")")</f>
        <v/>
      </c>
      <c r="C27" s="81" t="str">
        <f>IF(OR('Outdoor Crops'!$F29="",'Outdoor Crops'!$R29="",'Outdoor Crops'!$R29=0),"",'Outdoor Crops'!$F29/'Outdoor Crops'!$R29)</f>
        <v/>
      </c>
      <c r="D27" s="81" t="str">
        <f>IF(OR('Outdoor Crops'!G29="",'Outdoor Crops'!$R29="",'Outdoor Crops'!$R29=0),"",'Outdoor Crops'!G29/'Outdoor Crops'!$R29)</f>
        <v/>
      </c>
      <c r="E27" s="81" t="str">
        <f>IF(OR('Outdoor Crops'!H29="",'Outdoor Crops'!$R29=0,'Outdoor Crops'!R29=0),"",'Outdoor Crops'!H29/'Outdoor Crops'!$R29)</f>
        <v/>
      </c>
      <c r="F27" s="81" t="str">
        <f>IF(OR('Outdoor Crops'!I29="",'Outdoor Crops'!$R29="",'Outdoor Crops'!$R29=0),"",'Outdoor Crops'!I29/'Outdoor Crops'!$R29)</f>
        <v/>
      </c>
      <c r="G27" s="81" t="str">
        <f>IF(OR('Outdoor Crops'!L29="",'Outdoor Crops'!R29="",'Outdoor Crops'!$R29=0),"",'Outdoor Crops'!L29/'Outdoor Crops'!$R29)</f>
        <v/>
      </c>
      <c r="H27" s="81" t="str">
        <f>IF(OR('Outdoor Crops'!M29="",'Outdoor Crops'!$R29="",'Outdoor Crops'!$R29=0),"",'Outdoor Crops'!M29/'Outdoor Crops'!$R29)</f>
        <v/>
      </c>
      <c r="I27" s="81" t="str">
        <f>IF(OR('Outdoor Crops'!N29="",'Outdoor Crops'!$R29="",'Outdoor Crops'!$R29=0),"",'Outdoor Crops'!N29/'Outdoor Crops'!$R29)</f>
        <v/>
      </c>
      <c r="J27" s="81" t="str">
        <f>IF(OR('Outdoor Crops'!Q29="",'Outdoor Crops'!$R29="",'Outdoor Crops'!$R29=0),"",'Outdoor Crops'!Q29/'Outdoor Crops'!$R29)</f>
        <v/>
      </c>
      <c r="K27" s="81" t="str">
        <f ca="1">IF('Outdoor Profit|Loss Per Crop'!I27="","",'Outdoor Profit|Loss Per Crop'!I27)</f>
        <v/>
      </c>
      <c r="L27" s="81" t="str">
        <f ca="1">IF('Outdoor Profit|Loss Per Crop'!K27="","",'Outdoor Profit|Loss Per Crop'!K27)</f>
        <v/>
      </c>
      <c r="M27" s="81" t="str">
        <f ca="1">IF('Outdoor Profit|Loss Per Crop'!M27="","",'Outdoor Profit|Loss Per Crop'!M27)</f>
        <v/>
      </c>
      <c r="N27" s="81" t="str">
        <f>IF('Outdoor Crops'!X29="","",'Outdoor Crops'!X29)</f>
        <v/>
      </c>
      <c r="O27" s="81" t="str">
        <f ca="1">IF('Outdoor Profit|Loss Per Crop'!R27="","",'Outdoor Profit|Loss Per Crop'!R27)</f>
        <v/>
      </c>
      <c r="P27" s="34"/>
      <c r="Q27" s="34"/>
      <c r="R27" s="34"/>
      <c r="S27" s="34"/>
      <c r="T27" s="34"/>
      <c r="U27" s="34"/>
      <c r="V27" s="34"/>
      <c r="W27" s="34"/>
      <c r="X27" s="34"/>
      <c r="Y27" s="34"/>
    </row>
    <row r="28" spans="1:25" x14ac:dyDescent="0.3">
      <c r="A28" s="184"/>
      <c r="B28" s="219" t="str">
        <f ca="1">IF(CELL("type",'Outdoor Crops'!B30)="b","",'Outdoor Crops'!B30 &amp; " (" &amp; 'Outdoor Crops'!C30 &amp; ")")</f>
        <v/>
      </c>
      <c r="C28" s="81" t="str">
        <f>IF(OR('Outdoor Crops'!$F30="",'Outdoor Crops'!$R30="",'Outdoor Crops'!$R30=0),"",'Outdoor Crops'!$F30/'Outdoor Crops'!$R30)</f>
        <v/>
      </c>
      <c r="D28" s="81" t="str">
        <f>IF(OR('Outdoor Crops'!G30="",'Outdoor Crops'!$R30="",'Outdoor Crops'!$R30=0),"",'Outdoor Crops'!G30/'Outdoor Crops'!$R30)</f>
        <v/>
      </c>
      <c r="E28" s="81" t="str">
        <f>IF(OR('Outdoor Crops'!H30="",'Outdoor Crops'!$R30=0,'Outdoor Crops'!R30=0),"",'Outdoor Crops'!H30/'Outdoor Crops'!$R30)</f>
        <v/>
      </c>
      <c r="F28" s="81" t="str">
        <f>IF(OR('Outdoor Crops'!I30="",'Outdoor Crops'!$R30="",'Outdoor Crops'!$R30=0),"",'Outdoor Crops'!I30/'Outdoor Crops'!$R30)</f>
        <v/>
      </c>
      <c r="G28" s="81" t="str">
        <f>IF(OR('Outdoor Crops'!L30="",'Outdoor Crops'!R30="",'Outdoor Crops'!$R30=0),"",'Outdoor Crops'!L30/'Outdoor Crops'!$R30)</f>
        <v/>
      </c>
      <c r="H28" s="81" t="str">
        <f>IF(OR('Outdoor Crops'!M30="",'Outdoor Crops'!$R30="",'Outdoor Crops'!$R30=0),"",'Outdoor Crops'!M30/'Outdoor Crops'!$R30)</f>
        <v/>
      </c>
      <c r="I28" s="81" t="str">
        <f>IF(OR('Outdoor Crops'!N30="",'Outdoor Crops'!$R30="",'Outdoor Crops'!$R30=0),"",'Outdoor Crops'!N30/'Outdoor Crops'!$R30)</f>
        <v/>
      </c>
      <c r="J28" s="81" t="str">
        <f>IF(OR('Outdoor Crops'!Q30="",'Outdoor Crops'!$R30="",'Outdoor Crops'!$R30=0),"",'Outdoor Crops'!Q30/'Outdoor Crops'!$R30)</f>
        <v/>
      </c>
      <c r="K28" s="81" t="str">
        <f ca="1">IF('Outdoor Profit|Loss Per Crop'!I28="","",'Outdoor Profit|Loss Per Crop'!I28)</f>
        <v/>
      </c>
      <c r="L28" s="81" t="str">
        <f ca="1">IF('Outdoor Profit|Loss Per Crop'!K28="","",'Outdoor Profit|Loss Per Crop'!K28)</f>
        <v/>
      </c>
      <c r="M28" s="81" t="str">
        <f ca="1">IF('Outdoor Profit|Loss Per Crop'!M28="","",'Outdoor Profit|Loss Per Crop'!M28)</f>
        <v/>
      </c>
      <c r="N28" s="81" t="str">
        <f>IF('Outdoor Crops'!X30="","",'Outdoor Crops'!X30)</f>
        <v/>
      </c>
      <c r="O28" s="81" t="str">
        <f ca="1">IF('Outdoor Profit|Loss Per Crop'!R28="","",'Outdoor Profit|Loss Per Crop'!R28)</f>
        <v/>
      </c>
      <c r="P28" s="34"/>
      <c r="Q28" s="34"/>
      <c r="R28" s="34"/>
      <c r="S28" s="34"/>
      <c r="T28" s="34"/>
      <c r="U28" s="34"/>
      <c r="V28" s="34"/>
      <c r="W28" s="34"/>
      <c r="X28" s="34"/>
      <c r="Y28" s="34"/>
    </row>
    <row r="29" spans="1:25" x14ac:dyDescent="0.3">
      <c r="A29" s="184"/>
      <c r="B29" s="219" t="str">
        <f ca="1">IF(CELL("type",'Outdoor Crops'!B31)="b","",'Outdoor Crops'!B31 &amp; " (" &amp; 'Outdoor Crops'!C31 &amp; ")")</f>
        <v/>
      </c>
      <c r="C29" s="81" t="str">
        <f>IF(OR('Outdoor Crops'!$F31="",'Outdoor Crops'!$R31="",'Outdoor Crops'!$R31=0),"",'Outdoor Crops'!$F31/'Outdoor Crops'!$R31)</f>
        <v/>
      </c>
      <c r="D29" s="81" t="str">
        <f>IF(OR('Outdoor Crops'!G31="",'Outdoor Crops'!$R31="",'Outdoor Crops'!$R31=0),"",'Outdoor Crops'!G31/'Outdoor Crops'!$R31)</f>
        <v/>
      </c>
      <c r="E29" s="81" t="str">
        <f>IF(OR('Outdoor Crops'!H31="",'Outdoor Crops'!$R31=0,'Outdoor Crops'!R31=0),"",'Outdoor Crops'!H31/'Outdoor Crops'!$R31)</f>
        <v/>
      </c>
      <c r="F29" s="81" t="str">
        <f>IF(OR('Outdoor Crops'!I31="",'Outdoor Crops'!$R31="",'Outdoor Crops'!$R31=0),"",'Outdoor Crops'!I31/'Outdoor Crops'!$R31)</f>
        <v/>
      </c>
      <c r="G29" s="81" t="str">
        <f>IF(OR('Outdoor Crops'!L31="",'Outdoor Crops'!R31="",'Outdoor Crops'!$R31=0),"",'Outdoor Crops'!L31/'Outdoor Crops'!$R31)</f>
        <v/>
      </c>
      <c r="H29" s="81" t="str">
        <f>IF(OR('Outdoor Crops'!M31="",'Outdoor Crops'!$R31="",'Outdoor Crops'!$R31=0),"",'Outdoor Crops'!M31/'Outdoor Crops'!$R31)</f>
        <v/>
      </c>
      <c r="I29" s="81" t="str">
        <f>IF(OR('Outdoor Crops'!N31="",'Outdoor Crops'!$R31="",'Outdoor Crops'!$R31=0),"",'Outdoor Crops'!N31/'Outdoor Crops'!$R31)</f>
        <v/>
      </c>
      <c r="J29" s="81" t="str">
        <f>IF(OR('Outdoor Crops'!Q31="",'Outdoor Crops'!$R31="",'Outdoor Crops'!$R31=0),"",'Outdoor Crops'!Q31/'Outdoor Crops'!$R31)</f>
        <v/>
      </c>
      <c r="K29" s="81" t="str">
        <f ca="1">IF('Outdoor Profit|Loss Per Crop'!I29="","",'Outdoor Profit|Loss Per Crop'!I29)</f>
        <v/>
      </c>
      <c r="L29" s="81" t="str">
        <f ca="1">IF('Outdoor Profit|Loss Per Crop'!K29="","",'Outdoor Profit|Loss Per Crop'!K29)</f>
        <v/>
      </c>
      <c r="M29" s="81" t="str">
        <f ca="1">IF('Outdoor Profit|Loss Per Crop'!M29="","",'Outdoor Profit|Loss Per Crop'!M29)</f>
        <v/>
      </c>
      <c r="N29" s="81" t="str">
        <f>IF('Outdoor Crops'!X31="","",'Outdoor Crops'!X31)</f>
        <v/>
      </c>
      <c r="O29" s="81" t="str">
        <f ca="1">IF('Outdoor Profit|Loss Per Crop'!R29="","",'Outdoor Profit|Loss Per Crop'!R29)</f>
        <v/>
      </c>
      <c r="P29" s="34"/>
      <c r="Q29" s="34"/>
      <c r="R29" s="34"/>
      <c r="S29" s="34"/>
      <c r="T29" s="34"/>
      <c r="U29" s="34"/>
      <c r="V29" s="34"/>
      <c r="W29" s="34"/>
      <c r="X29" s="34"/>
      <c r="Y29" s="34"/>
    </row>
    <row r="30" spans="1:25" x14ac:dyDescent="0.3">
      <c r="A30" s="184"/>
      <c r="B30" s="219" t="str">
        <f ca="1">IF(CELL("type",'Outdoor Crops'!B32)="b","",'Outdoor Crops'!B32 &amp; " (" &amp; 'Outdoor Crops'!C32 &amp; ")")</f>
        <v/>
      </c>
      <c r="C30" s="81" t="str">
        <f>IF(OR('Outdoor Crops'!$F32="",'Outdoor Crops'!$R32="",'Outdoor Crops'!$R32=0),"",'Outdoor Crops'!$F32/'Outdoor Crops'!$R32)</f>
        <v/>
      </c>
      <c r="D30" s="81" t="str">
        <f>IF(OR('Outdoor Crops'!G32="",'Outdoor Crops'!$R32="",'Outdoor Crops'!$R32=0),"",'Outdoor Crops'!G32/'Outdoor Crops'!$R32)</f>
        <v/>
      </c>
      <c r="E30" s="81" t="str">
        <f>IF(OR('Outdoor Crops'!H32="",'Outdoor Crops'!$R32=0,'Outdoor Crops'!R32=0),"",'Outdoor Crops'!H32/'Outdoor Crops'!$R32)</f>
        <v/>
      </c>
      <c r="F30" s="81" t="str">
        <f>IF(OR('Outdoor Crops'!I32="",'Outdoor Crops'!$R32="",'Outdoor Crops'!$R32=0),"",'Outdoor Crops'!I32/'Outdoor Crops'!$R32)</f>
        <v/>
      </c>
      <c r="G30" s="81" t="str">
        <f>IF(OR('Outdoor Crops'!L32="",'Outdoor Crops'!R32="",'Outdoor Crops'!$R32=0),"",'Outdoor Crops'!L32/'Outdoor Crops'!$R32)</f>
        <v/>
      </c>
      <c r="H30" s="81" t="str">
        <f>IF(OR('Outdoor Crops'!M32="",'Outdoor Crops'!$R32="",'Outdoor Crops'!$R32=0),"",'Outdoor Crops'!M32/'Outdoor Crops'!$R32)</f>
        <v/>
      </c>
      <c r="I30" s="81" t="str">
        <f>IF(OR('Outdoor Crops'!N32="",'Outdoor Crops'!$R32="",'Outdoor Crops'!$R32=0),"",'Outdoor Crops'!N32/'Outdoor Crops'!$R32)</f>
        <v/>
      </c>
      <c r="J30" s="81" t="str">
        <f>IF(OR('Outdoor Crops'!Q32="",'Outdoor Crops'!$R32="",'Outdoor Crops'!$R32=0),"",'Outdoor Crops'!Q32/'Outdoor Crops'!$R32)</f>
        <v/>
      </c>
      <c r="K30" s="81" t="str">
        <f ca="1">IF('Outdoor Profit|Loss Per Crop'!I30="","",'Outdoor Profit|Loss Per Crop'!I30)</f>
        <v/>
      </c>
      <c r="L30" s="81" t="str">
        <f ca="1">IF('Outdoor Profit|Loss Per Crop'!K30="","",'Outdoor Profit|Loss Per Crop'!K30)</f>
        <v/>
      </c>
      <c r="M30" s="81" t="str">
        <f ca="1">IF('Outdoor Profit|Loss Per Crop'!M30="","",'Outdoor Profit|Loss Per Crop'!M30)</f>
        <v/>
      </c>
      <c r="N30" s="81" t="str">
        <f>IF('Outdoor Crops'!X32="","",'Outdoor Crops'!X32)</f>
        <v/>
      </c>
      <c r="O30" s="81" t="str">
        <f ca="1">IF('Outdoor Profit|Loss Per Crop'!R30="","",'Outdoor Profit|Loss Per Crop'!R30)</f>
        <v/>
      </c>
      <c r="P30" s="34"/>
      <c r="Q30" s="34"/>
      <c r="R30" s="34"/>
      <c r="S30" s="34"/>
      <c r="T30" s="34"/>
      <c r="U30" s="34"/>
      <c r="V30" s="34"/>
      <c r="W30" s="34"/>
      <c r="X30" s="34"/>
      <c r="Y30" s="34"/>
    </row>
    <row r="31" spans="1:25" x14ac:dyDescent="0.3">
      <c r="A31" s="184"/>
      <c r="B31" s="219" t="str">
        <f ca="1">IF(CELL("type",'Outdoor Crops'!B33)="b","",'Outdoor Crops'!B33 &amp; " (" &amp; 'Outdoor Crops'!C33 &amp; ")")</f>
        <v/>
      </c>
      <c r="C31" s="81" t="str">
        <f>IF(OR('Outdoor Crops'!$F33="",'Outdoor Crops'!$R33="",'Outdoor Crops'!$R33=0),"",'Outdoor Crops'!$F33/'Outdoor Crops'!$R33)</f>
        <v/>
      </c>
      <c r="D31" s="81" t="str">
        <f>IF(OR('Outdoor Crops'!G33="",'Outdoor Crops'!$R33="",'Outdoor Crops'!$R33=0),"",'Outdoor Crops'!G33/'Outdoor Crops'!$R33)</f>
        <v/>
      </c>
      <c r="E31" s="81" t="str">
        <f>IF(OR('Outdoor Crops'!H33="",'Outdoor Crops'!$R33=0,'Outdoor Crops'!R33=0),"",'Outdoor Crops'!H33/'Outdoor Crops'!$R33)</f>
        <v/>
      </c>
      <c r="F31" s="81" t="str">
        <f>IF(OR('Outdoor Crops'!I33="",'Outdoor Crops'!$R33="",'Outdoor Crops'!$R33=0),"",'Outdoor Crops'!I33/'Outdoor Crops'!$R33)</f>
        <v/>
      </c>
      <c r="G31" s="81" t="str">
        <f>IF(OR('Outdoor Crops'!L33="",'Outdoor Crops'!R33="",'Outdoor Crops'!$R33=0),"",'Outdoor Crops'!L33/'Outdoor Crops'!$R33)</f>
        <v/>
      </c>
      <c r="H31" s="81" t="str">
        <f>IF(OR('Outdoor Crops'!M33="",'Outdoor Crops'!$R33="",'Outdoor Crops'!$R33=0),"",'Outdoor Crops'!M33/'Outdoor Crops'!$R33)</f>
        <v/>
      </c>
      <c r="I31" s="81" t="str">
        <f>IF(OR('Outdoor Crops'!N33="",'Outdoor Crops'!$R33="",'Outdoor Crops'!$R33=0),"",'Outdoor Crops'!N33/'Outdoor Crops'!$R33)</f>
        <v/>
      </c>
      <c r="J31" s="81" t="str">
        <f>IF(OR('Outdoor Crops'!Q33="",'Outdoor Crops'!$R33="",'Outdoor Crops'!$R33=0),"",'Outdoor Crops'!Q33/'Outdoor Crops'!$R33)</f>
        <v/>
      </c>
      <c r="K31" s="81" t="str">
        <f ca="1">IF('Outdoor Profit|Loss Per Crop'!I31="","",'Outdoor Profit|Loss Per Crop'!I31)</f>
        <v/>
      </c>
      <c r="L31" s="81" t="str">
        <f ca="1">IF('Outdoor Profit|Loss Per Crop'!K31="","",'Outdoor Profit|Loss Per Crop'!K31)</f>
        <v/>
      </c>
      <c r="M31" s="81" t="str">
        <f ca="1">IF('Outdoor Profit|Loss Per Crop'!M31="","",'Outdoor Profit|Loss Per Crop'!M31)</f>
        <v/>
      </c>
      <c r="N31" s="81" t="str">
        <f>IF('Outdoor Crops'!X33="","",'Outdoor Crops'!X33)</f>
        <v/>
      </c>
      <c r="O31" s="81" t="str">
        <f ca="1">IF('Outdoor Profit|Loss Per Crop'!R31="","",'Outdoor Profit|Loss Per Crop'!R31)</f>
        <v/>
      </c>
      <c r="P31" s="34"/>
      <c r="Q31" s="34"/>
      <c r="R31" s="34"/>
      <c r="S31" s="34"/>
      <c r="T31" s="34"/>
      <c r="U31" s="34"/>
      <c r="V31" s="34"/>
      <c r="W31" s="34"/>
      <c r="X31" s="34"/>
      <c r="Y31" s="34"/>
    </row>
    <row r="32" spans="1:25" x14ac:dyDescent="0.3">
      <c r="A32" s="184"/>
      <c r="B32" s="219" t="str">
        <f ca="1">IF(CELL("type",'Outdoor Crops'!B34)="b","",'Outdoor Crops'!B34 &amp; " (" &amp; 'Outdoor Crops'!C34 &amp; ")")</f>
        <v/>
      </c>
      <c r="C32" s="81" t="str">
        <f>IF(OR('Outdoor Crops'!$F34="",'Outdoor Crops'!$R34="",'Outdoor Crops'!$R34=0),"",'Outdoor Crops'!$F34/'Outdoor Crops'!$R34)</f>
        <v/>
      </c>
      <c r="D32" s="81" t="str">
        <f>IF(OR('Outdoor Crops'!G34="",'Outdoor Crops'!$R34="",'Outdoor Crops'!$R34=0),"",'Outdoor Crops'!G34/'Outdoor Crops'!$R34)</f>
        <v/>
      </c>
      <c r="E32" s="81" t="str">
        <f>IF(OR('Outdoor Crops'!H34="",'Outdoor Crops'!$R34=0,'Outdoor Crops'!R34=0),"",'Outdoor Crops'!H34/'Outdoor Crops'!$R34)</f>
        <v/>
      </c>
      <c r="F32" s="81" t="str">
        <f>IF(OR('Outdoor Crops'!I34="",'Outdoor Crops'!$R34="",'Outdoor Crops'!$R34=0),"",'Outdoor Crops'!I34/'Outdoor Crops'!$R34)</f>
        <v/>
      </c>
      <c r="G32" s="81" t="str">
        <f>IF(OR('Outdoor Crops'!L34="",'Outdoor Crops'!R34="",'Outdoor Crops'!$R34=0),"",'Outdoor Crops'!L34/'Outdoor Crops'!$R34)</f>
        <v/>
      </c>
      <c r="H32" s="81" t="str">
        <f>IF(OR('Outdoor Crops'!M34="",'Outdoor Crops'!$R34="",'Outdoor Crops'!$R34=0),"",'Outdoor Crops'!M34/'Outdoor Crops'!$R34)</f>
        <v/>
      </c>
      <c r="I32" s="81" t="str">
        <f>IF(OR('Outdoor Crops'!N34="",'Outdoor Crops'!$R34="",'Outdoor Crops'!$R34=0),"",'Outdoor Crops'!N34/'Outdoor Crops'!$R34)</f>
        <v/>
      </c>
      <c r="J32" s="81" t="str">
        <f>IF(OR('Outdoor Crops'!Q34="",'Outdoor Crops'!$R34="",'Outdoor Crops'!$R34=0),"",'Outdoor Crops'!Q34/'Outdoor Crops'!$R34)</f>
        <v/>
      </c>
      <c r="K32" s="81" t="str">
        <f ca="1">IF('Outdoor Profit|Loss Per Crop'!I32="","",'Outdoor Profit|Loss Per Crop'!I32)</f>
        <v/>
      </c>
      <c r="L32" s="81" t="str">
        <f ca="1">IF('Outdoor Profit|Loss Per Crop'!K32="","",'Outdoor Profit|Loss Per Crop'!K32)</f>
        <v/>
      </c>
      <c r="M32" s="81" t="str">
        <f ca="1">IF('Outdoor Profit|Loss Per Crop'!M32="","",'Outdoor Profit|Loss Per Crop'!M32)</f>
        <v/>
      </c>
      <c r="N32" s="81" t="str">
        <f>IF('Outdoor Crops'!X34="","",'Outdoor Crops'!X34)</f>
        <v/>
      </c>
      <c r="O32" s="81" t="str">
        <f ca="1">IF('Outdoor Profit|Loss Per Crop'!R32="","",'Outdoor Profit|Loss Per Crop'!R32)</f>
        <v/>
      </c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 x14ac:dyDescent="0.3">
      <c r="A33" s="184"/>
      <c r="B33" s="219" t="str">
        <f ca="1">IF(CELL("type",'Outdoor Crops'!B35)="b","",'Outdoor Crops'!B35 &amp; " (" &amp; 'Outdoor Crops'!C35 &amp; ")")</f>
        <v/>
      </c>
      <c r="C33" s="81" t="str">
        <f>IF(OR('Outdoor Crops'!$F35="",'Outdoor Crops'!$R35="",'Outdoor Crops'!$R35=0),"",'Outdoor Crops'!$F35/'Outdoor Crops'!$R35)</f>
        <v/>
      </c>
      <c r="D33" s="81" t="str">
        <f>IF(OR('Outdoor Crops'!G35="",'Outdoor Crops'!$R35="",'Outdoor Crops'!$R35=0),"",'Outdoor Crops'!G35/'Outdoor Crops'!$R35)</f>
        <v/>
      </c>
      <c r="E33" s="81" t="str">
        <f>IF(OR('Outdoor Crops'!H35="",'Outdoor Crops'!$R35=0,'Outdoor Crops'!R35=0),"",'Outdoor Crops'!H35/'Outdoor Crops'!$R35)</f>
        <v/>
      </c>
      <c r="F33" s="81" t="str">
        <f>IF(OR('Outdoor Crops'!I35="",'Outdoor Crops'!$R35="",'Outdoor Crops'!$R35=0),"",'Outdoor Crops'!I35/'Outdoor Crops'!$R35)</f>
        <v/>
      </c>
      <c r="G33" s="81" t="str">
        <f>IF(OR('Outdoor Crops'!L35="",'Outdoor Crops'!R35="",'Outdoor Crops'!$R35=0),"",'Outdoor Crops'!L35/'Outdoor Crops'!$R35)</f>
        <v/>
      </c>
      <c r="H33" s="81" t="str">
        <f>IF(OR('Outdoor Crops'!M35="",'Outdoor Crops'!$R35="",'Outdoor Crops'!$R35=0),"",'Outdoor Crops'!M35/'Outdoor Crops'!$R35)</f>
        <v/>
      </c>
      <c r="I33" s="81" t="str">
        <f>IF(OR('Outdoor Crops'!N35="",'Outdoor Crops'!$R35="",'Outdoor Crops'!$R35=0),"",'Outdoor Crops'!N35/'Outdoor Crops'!$R35)</f>
        <v/>
      </c>
      <c r="J33" s="81" t="str">
        <f>IF(OR('Outdoor Crops'!Q35="",'Outdoor Crops'!$R35="",'Outdoor Crops'!$R35=0),"",'Outdoor Crops'!Q35/'Outdoor Crops'!$R35)</f>
        <v/>
      </c>
      <c r="K33" s="81" t="str">
        <f ca="1">IF('Outdoor Profit|Loss Per Crop'!I33="","",'Outdoor Profit|Loss Per Crop'!I33)</f>
        <v/>
      </c>
      <c r="L33" s="81" t="str">
        <f ca="1">IF('Outdoor Profit|Loss Per Crop'!K33="","",'Outdoor Profit|Loss Per Crop'!K33)</f>
        <v/>
      </c>
      <c r="M33" s="81" t="str">
        <f ca="1">IF('Outdoor Profit|Loss Per Crop'!M33="","",'Outdoor Profit|Loss Per Crop'!M33)</f>
        <v/>
      </c>
      <c r="N33" s="81" t="str">
        <f>IF('Outdoor Crops'!X35="","",'Outdoor Crops'!X35)</f>
        <v/>
      </c>
      <c r="O33" s="81" t="str">
        <f ca="1">IF('Outdoor Profit|Loss Per Crop'!R33="","",'Outdoor Profit|Loss Per Crop'!R33)</f>
        <v/>
      </c>
      <c r="P33" s="34"/>
      <c r="Q33" s="34"/>
      <c r="R33" s="34"/>
      <c r="S33" s="34"/>
      <c r="T33" s="34"/>
      <c r="U33" s="34"/>
      <c r="V33" s="34"/>
      <c r="W33" s="34"/>
      <c r="X33" s="34"/>
      <c r="Y33" s="34"/>
    </row>
    <row r="34" spans="1:25" x14ac:dyDescent="0.3">
      <c r="A34" s="184"/>
      <c r="B34" s="219" t="str">
        <f ca="1">IF(CELL("type",'Outdoor Crops'!B36)="b","",'Outdoor Crops'!B36 &amp; " (" &amp; 'Outdoor Crops'!C36 &amp; ")")</f>
        <v/>
      </c>
      <c r="C34" s="81" t="str">
        <f>IF(OR('Outdoor Crops'!$F36="",'Outdoor Crops'!$R36="",'Outdoor Crops'!$R36=0),"",'Outdoor Crops'!$F36/'Outdoor Crops'!$R36)</f>
        <v/>
      </c>
      <c r="D34" s="81" t="str">
        <f>IF(OR('Outdoor Crops'!G36="",'Outdoor Crops'!$R36="",'Outdoor Crops'!$R36=0),"",'Outdoor Crops'!G36/'Outdoor Crops'!$R36)</f>
        <v/>
      </c>
      <c r="E34" s="81" t="str">
        <f>IF(OR('Outdoor Crops'!H36="",'Outdoor Crops'!$R36=0,'Outdoor Crops'!R36=0),"",'Outdoor Crops'!H36/'Outdoor Crops'!$R36)</f>
        <v/>
      </c>
      <c r="F34" s="81" t="str">
        <f>IF(OR('Outdoor Crops'!I36="",'Outdoor Crops'!$R36="",'Outdoor Crops'!$R36=0),"",'Outdoor Crops'!I36/'Outdoor Crops'!$R36)</f>
        <v/>
      </c>
      <c r="G34" s="81" t="str">
        <f>IF(OR('Outdoor Crops'!L36="",'Outdoor Crops'!R36="",'Outdoor Crops'!$R36=0),"",'Outdoor Crops'!L36/'Outdoor Crops'!$R36)</f>
        <v/>
      </c>
      <c r="H34" s="81" t="str">
        <f>IF(OR('Outdoor Crops'!M36="",'Outdoor Crops'!$R36="",'Outdoor Crops'!$R36=0),"",'Outdoor Crops'!M36/'Outdoor Crops'!$R36)</f>
        <v/>
      </c>
      <c r="I34" s="81" t="str">
        <f>IF(OR('Outdoor Crops'!N36="",'Outdoor Crops'!$R36="",'Outdoor Crops'!$R36=0),"",'Outdoor Crops'!N36/'Outdoor Crops'!$R36)</f>
        <v/>
      </c>
      <c r="J34" s="81" t="str">
        <f>IF(OR('Outdoor Crops'!Q36="",'Outdoor Crops'!$R36="",'Outdoor Crops'!$R36=0),"",'Outdoor Crops'!Q36/'Outdoor Crops'!$R36)</f>
        <v/>
      </c>
      <c r="K34" s="81" t="str">
        <f ca="1">IF('Outdoor Profit|Loss Per Crop'!I34="","",'Outdoor Profit|Loss Per Crop'!I34)</f>
        <v/>
      </c>
      <c r="L34" s="81" t="str">
        <f ca="1">IF('Outdoor Profit|Loss Per Crop'!K34="","",'Outdoor Profit|Loss Per Crop'!K34)</f>
        <v/>
      </c>
      <c r="M34" s="81" t="str">
        <f ca="1">IF('Outdoor Profit|Loss Per Crop'!M34="","",'Outdoor Profit|Loss Per Crop'!M34)</f>
        <v/>
      </c>
      <c r="N34" s="81" t="str">
        <f>IF('Outdoor Crops'!X36="","",'Outdoor Crops'!X36)</f>
        <v/>
      </c>
      <c r="O34" s="81" t="str">
        <f ca="1">IF('Outdoor Profit|Loss Per Crop'!R34="","",'Outdoor Profit|Loss Per Crop'!R34)</f>
        <v/>
      </c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x14ac:dyDescent="0.3">
      <c r="A35" s="184"/>
      <c r="B35" s="219" t="str">
        <f ca="1">IF(CELL("type",'Outdoor Crops'!B37)="b","",'Outdoor Crops'!B37 &amp; " (" &amp; 'Outdoor Crops'!C37 &amp; ")")</f>
        <v/>
      </c>
      <c r="C35" s="81" t="str">
        <f>IF(OR('Outdoor Crops'!$F37="",'Outdoor Crops'!$R37="",'Outdoor Crops'!$R37=0),"",'Outdoor Crops'!$F37/'Outdoor Crops'!$R37)</f>
        <v/>
      </c>
      <c r="D35" s="81" t="str">
        <f>IF(OR('Outdoor Crops'!G37="",'Outdoor Crops'!$R37="",'Outdoor Crops'!$R37=0),"",'Outdoor Crops'!G37/'Outdoor Crops'!$R37)</f>
        <v/>
      </c>
      <c r="E35" s="81" t="str">
        <f>IF(OR('Outdoor Crops'!H37="",'Outdoor Crops'!$R37=0,'Outdoor Crops'!R37=0),"",'Outdoor Crops'!H37/'Outdoor Crops'!$R37)</f>
        <v/>
      </c>
      <c r="F35" s="81" t="str">
        <f>IF(OR('Outdoor Crops'!I37="",'Outdoor Crops'!$R37="",'Outdoor Crops'!$R37=0),"",'Outdoor Crops'!I37/'Outdoor Crops'!$R37)</f>
        <v/>
      </c>
      <c r="G35" s="81" t="str">
        <f>IF(OR('Outdoor Crops'!L37="",'Outdoor Crops'!R37="",'Outdoor Crops'!$R37=0),"",'Outdoor Crops'!L37/'Outdoor Crops'!$R37)</f>
        <v/>
      </c>
      <c r="H35" s="81" t="str">
        <f>IF(OR('Outdoor Crops'!M37="",'Outdoor Crops'!$R37="",'Outdoor Crops'!$R37=0),"",'Outdoor Crops'!M37/'Outdoor Crops'!$R37)</f>
        <v/>
      </c>
      <c r="I35" s="81" t="str">
        <f>IF(OR('Outdoor Crops'!N37="",'Outdoor Crops'!$R37="",'Outdoor Crops'!$R37=0),"",'Outdoor Crops'!N37/'Outdoor Crops'!$R37)</f>
        <v/>
      </c>
      <c r="J35" s="81" t="str">
        <f>IF(OR('Outdoor Crops'!Q37="",'Outdoor Crops'!$R37="",'Outdoor Crops'!$R37=0),"",'Outdoor Crops'!Q37/'Outdoor Crops'!$R37)</f>
        <v/>
      </c>
      <c r="K35" s="81" t="str">
        <f ca="1">IF('Outdoor Profit|Loss Per Crop'!I35="","",'Outdoor Profit|Loss Per Crop'!I35)</f>
        <v/>
      </c>
      <c r="L35" s="81" t="str">
        <f ca="1">IF('Outdoor Profit|Loss Per Crop'!K35="","",'Outdoor Profit|Loss Per Crop'!K35)</f>
        <v/>
      </c>
      <c r="M35" s="81" t="str">
        <f ca="1">IF('Outdoor Profit|Loss Per Crop'!M35="","",'Outdoor Profit|Loss Per Crop'!M35)</f>
        <v/>
      </c>
      <c r="N35" s="81" t="str">
        <f>IF('Outdoor Crops'!X37="","",'Outdoor Crops'!X37)</f>
        <v/>
      </c>
      <c r="O35" s="81" t="str">
        <f ca="1">IF('Outdoor Profit|Loss Per Crop'!R35="","",'Outdoor Profit|Loss Per Crop'!R35)</f>
        <v/>
      </c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 x14ac:dyDescent="0.3">
      <c r="A36" s="184"/>
      <c r="B36" s="219" t="str">
        <f ca="1">IF(CELL("type",'Outdoor Crops'!B38)="b","",'Outdoor Crops'!B38 &amp; " (" &amp; 'Outdoor Crops'!C38 &amp; ")")</f>
        <v/>
      </c>
      <c r="C36" s="81" t="str">
        <f>IF(OR('Outdoor Crops'!$F38="",'Outdoor Crops'!$R38="",'Outdoor Crops'!$R38=0),"",'Outdoor Crops'!$F38/'Outdoor Crops'!$R38)</f>
        <v/>
      </c>
      <c r="D36" s="81" t="str">
        <f>IF(OR('Outdoor Crops'!G38="",'Outdoor Crops'!$R38="",'Outdoor Crops'!$R38=0),"",'Outdoor Crops'!G38/'Outdoor Crops'!$R38)</f>
        <v/>
      </c>
      <c r="E36" s="81" t="str">
        <f>IF(OR('Outdoor Crops'!H38="",'Outdoor Crops'!$R38=0,'Outdoor Crops'!R38=0),"",'Outdoor Crops'!H38/'Outdoor Crops'!$R38)</f>
        <v/>
      </c>
      <c r="F36" s="81" t="str">
        <f>IF(OR('Outdoor Crops'!I38="",'Outdoor Crops'!$R38="",'Outdoor Crops'!$R38=0),"",'Outdoor Crops'!I38/'Outdoor Crops'!$R38)</f>
        <v/>
      </c>
      <c r="G36" s="81" t="str">
        <f>IF(OR('Outdoor Crops'!L38="",'Outdoor Crops'!R38="",'Outdoor Crops'!$R38=0),"",'Outdoor Crops'!L38/'Outdoor Crops'!$R38)</f>
        <v/>
      </c>
      <c r="H36" s="81" t="str">
        <f>IF(OR('Outdoor Crops'!M38="",'Outdoor Crops'!$R38="",'Outdoor Crops'!$R38=0),"",'Outdoor Crops'!M38/'Outdoor Crops'!$R38)</f>
        <v/>
      </c>
      <c r="I36" s="81" t="str">
        <f>IF(OR('Outdoor Crops'!N38="",'Outdoor Crops'!$R38="",'Outdoor Crops'!$R38=0),"",'Outdoor Crops'!N38/'Outdoor Crops'!$R38)</f>
        <v/>
      </c>
      <c r="J36" s="81" t="str">
        <f>IF(OR('Outdoor Crops'!Q38="",'Outdoor Crops'!$R38="",'Outdoor Crops'!$R38=0),"",'Outdoor Crops'!Q38/'Outdoor Crops'!$R38)</f>
        <v/>
      </c>
      <c r="K36" s="81" t="str">
        <f ca="1">IF('Outdoor Profit|Loss Per Crop'!I36="","",'Outdoor Profit|Loss Per Crop'!I36)</f>
        <v/>
      </c>
      <c r="L36" s="81" t="str">
        <f ca="1">IF('Outdoor Profit|Loss Per Crop'!K36="","",'Outdoor Profit|Loss Per Crop'!K36)</f>
        <v/>
      </c>
      <c r="M36" s="81" t="str">
        <f ca="1">IF('Outdoor Profit|Loss Per Crop'!M36="","",'Outdoor Profit|Loss Per Crop'!M36)</f>
        <v/>
      </c>
      <c r="N36" s="81" t="str">
        <f>IF('Outdoor Crops'!X38="","",'Outdoor Crops'!X38)</f>
        <v/>
      </c>
      <c r="O36" s="81" t="str">
        <f ca="1">IF('Outdoor Profit|Loss Per Crop'!R36="","",'Outdoor Profit|Loss Per Crop'!R36)</f>
        <v/>
      </c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x14ac:dyDescent="0.3">
      <c r="A37" s="184"/>
      <c r="B37" s="219" t="str">
        <f ca="1">IF(CELL("type",'Outdoor Crops'!B39)="b","",'Outdoor Crops'!B39 &amp; " (" &amp; 'Outdoor Crops'!C39 &amp; ")")</f>
        <v/>
      </c>
      <c r="C37" s="81" t="str">
        <f>IF(OR('Outdoor Crops'!$F39="",'Outdoor Crops'!$R39="",'Outdoor Crops'!$R39=0),"",'Outdoor Crops'!$F39/'Outdoor Crops'!$R39)</f>
        <v/>
      </c>
      <c r="D37" s="81" t="str">
        <f>IF(OR('Outdoor Crops'!G39="",'Outdoor Crops'!$R39="",'Outdoor Crops'!$R39=0),"",'Outdoor Crops'!G39/'Outdoor Crops'!$R39)</f>
        <v/>
      </c>
      <c r="E37" s="81" t="str">
        <f>IF(OR('Outdoor Crops'!H39="",'Outdoor Crops'!$R39=0,'Outdoor Crops'!R39=0),"",'Outdoor Crops'!H39/'Outdoor Crops'!$R39)</f>
        <v/>
      </c>
      <c r="F37" s="81" t="str">
        <f>IF(OR('Outdoor Crops'!I39="",'Outdoor Crops'!$R39="",'Outdoor Crops'!$R39=0),"",'Outdoor Crops'!I39/'Outdoor Crops'!$R39)</f>
        <v/>
      </c>
      <c r="G37" s="81" t="str">
        <f>IF(OR('Outdoor Crops'!L39="",'Outdoor Crops'!R39="",'Outdoor Crops'!$R39=0),"",'Outdoor Crops'!L39/'Outdoor Crops'!$R39)</f>
        <v/>
      </c>
      <c r="H37" s="81" t="str">
        <f>IF(OR('Outdoor Crops'!M39="",'Outdoor Crops'!$R39="",'Outdoor Crops'!$R39=0),"",'Outdoor Crops'!M39/'Outdoor Crops'!$R39)</f>
        <v/>
      </c>
      <c r="I37" s="81" t="str">
        <f>IF(OR('Outdoor Crops'!N39="",'Outdoor Crops'!$R39="",'Outdoor Crops'!$R39=0),"",'Outdoor Crops'!N39/'Outdoor Crops'!$R39)</f>
        <v/>
      </c>
      <c r="J37" s="81" t="str">
        <f>IF(OR('Outdoor Crops'!Q39="",'Outdoor Crops'!$R39="",'Outdoor Crops'!$R39=0),"",'Outdoor Crops'!Q39/'Outdoor Crops'!$R39)</f>
        <v/>
      </c>
      <c r="K37" s="81" t="str">
        <f ca="1">IF('Outdoor Profit|Loss Per Crop'!I37="","",'Outdoor Profit|Loss Per Crop'!I37)</f>
        <v/>
      </c>
      <c r="L37" s="81" t="str">
        <f ca="1">IF('Outdoor Profit|Loss Per Crop'!K37="","",'Outdoor Profit|Loss Per Crop'!K37)</f>
        <v/>
      </c>
      <c r="M37" s="81" t="str">
        <f ca="1">IF('Outdoor Profit|Loss Per Crop'!M37="","",'Outdoor Profit|Loss Per Crop'!M37)</f>
        <v/>
      </c>
      <c r="N37" s="81" t="str">
        <f>IF('Outdoor Crops'!X39="","",'Outdoor Crops'!X39)</f>
        <v/>
      </c>
      <c r="O37" s="81" t="str">
        <f ca="1">IF('Outdoor Profit|Loss Per Crop'!R37="","",'Outdoor Profit|Loss Per Crop'!R37)</f>
        <v/>
      </c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x14ac:dyDescent="0.3">
      <c r="A38" s="184"/>
      <c r="B38" s="219" t="str">
        <f ca="1">IF(CELL("type",'Outdoor Crops'!B40)="b","",'Outdoor Crops'!B40 &amp; " (" &amp; 'Outdoor Crops'!C40 &amp; ")")</f>
        <v/>
      </c>
      <c r="C38" s="81" t="str">
        <f>IF(OR('Outdoor Crops'!$F40="",'Outdoor Crops'!$R40="",'Outdoor Crops'!$R40=0),"",'Outdoor Crops'!$F40/'Outdoor Crops'!$R40)</f>
        <v/>
      </c>
      <c r="D38" s="81" t="str">
        <f>IF(OR('Outdoor Crops'!G40="",'Outdoor Crops'!$R40="",'Outdoor Crops'!$R40=0),"",'Outdoor Crops'!G40/'Outdoor Crops'!$R40)</f>
        <v/>
      </c>
      <c r="E38" s="81" t="str">
        <f>IF(OR('Outdoor Crops'!H40="",'Outdoor Crops'!$R40=0,'Outdoor Crops'!R40=0),"",'Outdoor Crops'!H40/'Outdoor Crops'!$R40)</f>
        <v/>
      </c>
      <c r="F38" s="81" t="str">
        <f>IF(OR('Outdoor Crops'!I40="",'Outdoor Crops'!$R40="",'Outdoor Crops'!$R40=0),"",'Outdoor Crops'!I40/'Outdoor Crops'!$R40)</f>
        <v/>
      </c>
      <c r="G38" s="81" t="str">
        <f>IF(OR('Outdoor Crops'!L40="",'Outdoor Crops'!R40="",'Outdoor Crops'!$R40=0),"",'Outdoor Crops'!L40/'Outdoor Crops'!$R40)</f>
        <v/>
      </c>
      <c r="H38" s="81" t="str">
        <f>IF(OR('Outdoor Crops'!M40="",'Outdoor Crops'!$R40="",'Outdoor Crops'!$R40=0),"",'Outdoor Crops'!M40/'Outdoor Crops'!$R40)</f>
        <v/>
      </c>
      <c r="I38" s="81" t="str">
        <f>IF(OR('Outdoor Crops'!N40="",'Outdoor Crops'!$R40="",'Outdoor Crops'!$R40=0),"",'Outdoor Crops'!N40/'Outdoor Crops'!$R40)</f>
        <v/>
      </c>
      <c r="J38" s="81" t="str">
        <f>IF(OR('Outdoor Crops'!Q40="",'Outdoor Crops'!$R40="",'Outdoor Crops'!$R40=0),"",'Outdoor Crops'!Q40/'Outdoor Crops'!$R40)</f>
        <v/>
      </c>
      <c r="K38" s="81" t="str">
        <f ca="1">IF('Outdoor Profit|Loss Per Crop'!I38="","",'Outdoor Profit|Loss Per Crop'!I38)</f>
        <v/>
      </c>
      <c r="L38" s="81" t="str">
        <f ca="1">IF('Outdoor Profit|Loss Per Crop'!K38="","",'Outdoor Profit|Loss Per Crop'!K38)</f>
        <v/>
      </c>
      <c r="M38" s="81" t="str">
        <f ca="1">IF('Outdoor Profit|Loss Per Crop'!M38="","",'Outdoor Profit|Loss Per Crop'!M38)</f>
        <v/>
      </c>
      <c r="N38" s="81" t="str">
        <f>IF('Outdoor Crops'!X40="","",'Outdoor Crops'!X40)</f>
        <v/>
      </c>
      <c r="O38" s="81" t="str">
        <f ca="1">IF('Outdoor Profit|Loss Per Crop'!R38="","",'Outdoor Profit|Loss Per Crop'!R38)</f>
        <v/>
      </c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x14ac:dyDescent="0.3">
      <c r="A39" s="184"/>
      <c r="B39" s="219" t="str">
        <f ca="1">IF(CELL("type",'Outdoor Crops'!B41)="b","",'Outdoor Crops'!B41 &amp; " (" &amp; 'Outdoor Crops'!C41 &amp; ")")</f>
        <v/>
      </c>
      <c r="C39" s="81" t="str">
        <f>IF(OR('Outdoor Crops'!$F41="",'Outdoor Crops'!$R41="",'Outdoor Crops'!$R41=0),"",'Outdoor Crops'!$F41/'Outdoor Crops'!$R41)</f>
        <v/>
      </c>
      <c r="D39" s="81" t="str">
        <f>IF(OR('Outdoor Crops'!G41="",'Outdoor Crops'!$R41="",'Outdoor Crops'!$R41=0),"",'Outdoor Crops'!G41/'Outdoor Crops'!$R41)</f>
        <v/>
      </c>
      <c r="E39" s="81" t="str">
        <f>IF(OR('Outdoor Crops'!H41="",'Outdoor Crops'!$R41=0,'Outdoor Crops'!R41=0),"",'Outdoor Crops'!H41/'Outdoor Crops'!$R41)</f>
        <v/>
      </c>
      <c r="F39" s="81" t="str">
        <f>IF(OR('Outdoor Crops'!I41="",'Outdoor Crops'!$R41="",'Outdoor Crops'!$R41=0),"",'Outdoor Crops'!I41/'Outdoor Crops'!$R41)</f>
        <v/>
      </c>
      <c r="G39" s="81" t="str">
        <f>IF(OR('Outdoor Crops'!L41="",'Outdoor Crops'!R41="",'Outdoor Crops'!$R41=0),"",'Outdoor Crops'!L41/'Outdoor Crops'!$R41)</f>
        <v/>
      </c>
      <c r="H39" s="81" t="str">
        <f>IF(OR('Outdoor Crops'!M41="",'Outdoor Crops'!$R41="",'Outdoor Crops'!$R41=0),"",'Outdoor Crops'!M41/'Outdoor Crops'!$R41)</f>
        <v/>
      </c>
      <c r="I39" s="81" t="str">
        <f>IF(OR('Outdoor Crops'!N41="",'Outdoor Crops'!$R41="",'Outdoor Crops'!$R41=0),"",'Outdoor Crops'!N41/'Outdoor Crops'!$R41)</f>
        <v/>
      </c>
      <c r="J39" s="81" t="str">
        <f>IF(OR('Outdoor Crops'!Q41="",'Outdoor Crops'!$R41="",'Outdoor Crops'!$R41=0),"",'Outdoor Crops'!Q41/'Outdoor Crops'!$R41)</f>
        <v/>
      </c>
      <c r="K39" s="81" t="str">
        <f ca="1">IF('Outdoor Profit|Loss Per Crop'!I39="","",'Outdoor Profit|Loss Per Crop'!I39)</f>
        <v/>
      </c>
      <c r="L39" s="81" t="str">
        <f ca="1">IF('Outdoor Profit|Loss Per Crop'!K39="","",'Outdoor Profit|Loss Per Crop'!K39)</f>
        <v/>
      </c>
      <c r="M39" s="81" t="str">
        <f ca="1">IF('Outdoor Profit|Loss Per Crop'!M39="","",'Outdoor Profit|Loss Per Crop'!M39)</f>
        <v/>
      </c>
      <c r="N39" s="81" t="str">
        <f>IF('Outdoor Crops'!X41="","",'Outdoor Crops'!X41)</f>
        <v/>
      </c>
      <c r="O39" s="81" t="str">
        <f ca="1">IF('Outdoor Profit|Loss Per Crop'!R39="","",'Outdoor Profit|Loss Per Crop'!R39)</f>
        <v/>
      </c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x14ac:dyDescent="0.3">
      <c r="A40" s="184"/>
      <c r="B40" s="219" t="str">
        <f ca="1">IF(CELL("type",'Outdoor Crops'!B42)="b","",'Outdoor Crops'!B42 &amp; " (" &amp; 'Outdoor Crops'!C42 &amp; ")")</f>
        <v/>
      </c>
      <c r="C40" s="81" t="str">
        <f>IF(OR('Outdoor Crops'!$F42="",'Outdoor Crops'!$R42="",'Outdoor Crops'!$R42=0),"",'Outdoor Crops'!$F42/'Outdoor Crops'!$R42)</f>
        <v/>
      </c>
      <c r="D40" s="81" t="str">
        <f>IF(OR('Outdoor Crops'!G42="",'Outdoor Crops'!$R42="",'Outdoor Crops'!$R42=0),"",'Outdoor Crops'!G42/'Outdoor Crops'!$R42)</f>
        <v/>
      </c>
      <c r="E40" s="81" t="str">
        <f>IF(OR('Outdoor Crops'!H42="",'Outdoor Crops'!$R42=0,'Outdoor Crops'!R42=0),"",'Outdoor Crops'!H42/'Outdoor Crops'!$R42)</f>
        <v/>
      </c>
      <c r="F40" s="81" t="str">
        <f>IF(OR('Outdoor Crops'!I42="",'Outdoor Crops'!$R42="",'Outdoor Crops'!$R42=0),"",'Outdoor Crops'!I42/'Outdoor Crops'!$R42)</f>
        <v/>
      </c>
      <c r="G40" s="81" t="str">
        <f>IF(OR('Outdoor Crops'!L42="",'Outdoor Crops'!R42="",'Outdoor Crops'!$R42=0),"",'Outdoor Crops'!L42/'Outdoor Crops'!$R42)</f>
        <v/>
      </c>
      <c r="H40" s="81" t="str">
        <f>IF(OR('Outdoor Crops'!M42="",'Outdoor Crops'!$R42="",'Outdoor Crops'!$R42=0),"",'Outdoor Crops'!M42/'Outdoor Crops'!$R42)</f>
        <v/>
      </c>
      <c r="I40" s="81" t="str">
        <f>IF(OR('Outdoor Crops'!N42="",'Outdoor Crops'!$R42="",'Outdoor Crops'!$R42=0),"",'Outdoor Crops'!N42/'Outdoor Crops'!$R42)</f>
        <v/>
      </c>
      <c r="J40" s="81" t="str">
        <f>IF(OR('Outdoor Crops'!Q42="",'Outdoor Crops'!$R42="",'Outdoor Crops'!$R42=0),"",'Outdoor Crops'!Q42/'Outdoor Crops'!$R42)</f>
        <v/>
      </c>
      <c r="K40" s="81" t="str">
        <f ca="1">IF('Outdoor Profit|Loss Per Crop'!I40="","",'Outdoor Profit|Loss Per Crop'!I40)</f>
        <v/>
      </c>
      <c r="L40" s="81" t="str">
        <f ca="1">IF('Outdoor Profit|Loss Per Crop'!K40="","",'Outdoor Profit|Loss Per Crop'!K40)</f>
        <v/>
      </c>
      <c r="M40" s="81" t="str">
        <f ca="1">IF('Outdoor Profit|Loss Per Crop'!M40="","",'Outdoor Profit|Loss Per Crop'!M40)</f>
        <v/>
      </c>
      <c r="N40" s="81" t="str">
        <f>IF('Outdoor Crops'!X42="","",'Outdoor Crops'!X42)</f>
        <v/>
      </c>
      <c r="O40" s="81" t="str">
        <f ca="1">IF('Outdoor Profit|Loss Per Crop'!R40="","",'Outdoor Profit|Loss Per Crop'!R40)</f>
        <v/>
      </c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x14ac:dyDescent="0.3">
      <c r="A41" s="184"/>
      <c r="B41" s="219" t="str">
        <f ca="1">IF(CELL("type",'Outdoor Crops'!B43)="b","",'Outdoor Crops'!B43 &amp; " (" &amp; 'Outdoor Crops'!C43 &amp; ")")</f>
        <v/>
      </c>
      <c r="C41" s="81" t="str">
        <f>IF(OR('Outdoor Crops'!$F43="",'Outdoor Crops'!$R43="",'Outdoor Crops'!$R43=0),"",'Outdoor Crops'!$F43/'Outdoor Crops'!$R43)</f>
        <v/>
      </c>
      <c r="D41" s="81" t="str">
        <f>IF(OR('Outdoor Crops'!G43="",'Outdoor Crops'!$R43="",'Outdoor Crops'!$R43=0),"",'Outdoor Crops'!G43/'Outdoor Crops'!$R43)</f>
        <v/>
      </c>
      <c r="E41" s="81" t="str">
        <f>IF(OR('Outdoor Crops'!H43="",'Outdoor Crops'!$R43=0,'Outdoor Crops'!R43=0),"",'Outdoor Crops'!H43/'Outdoor Crops'!$R43)</f>
        <v/>
      </c>
      <c r="F41" s="81" t="str">
        <f>IF(OR('Outdoor Crops'!I43="",'Outdoor Crops'!$R43="",'Outdoor Crops'!$R43=0),"",'Outdoor Crops'!I43/'Outdoor Crops'!$R43)</f>
        <v/>
      </c>
      <c r="G41" s="81" t="str">
        <f>IF(OR('Outdoor Crops'!L43="",'Outdoor Crops'!R43="",'Outdoor Crops'!$R43=0),"",'Outdoor Crops'!L43/'Outdoor Crops'!$R43)</f>
        <v/>
      </c>
      <c r="H41" s="81" t="str">
        <f>IF(OR('Outdoor Crops'!M43="",'Outdoor Crops'!$R43="",'Outdoor Crops'!$R43=0),"",'Outdoor Crops'!M43/'Outdoor Crops'!$R43)</f>
        <v/>
      </c>
      <c r="I41" s="81" t="str">
        <f>IF(OR('Outdoor Crops'!N43="",'Outdoor Crops'!$R43="",'Outdoor Crops'!$R43=0),"",'Outdoor Crops'!N43/'Outdoor Crops'!$R43)</f>
        <v/>
      </c>
      <c r="J41" s="81" t="str">
        <f>IF(OR('Outdoor Crops'!Q43="",'Outdoor Crops'!$R43="",'Outdoor Crops'!$R43=0),"",'Outdoor Crops'!Q43/'Outdoor Crops'!$R43)</f>
        <v/>
      </c>
      <c r="K41" s="81" t="str">
        <f ca="1">IF('Outdoor Profit|Loss Per Crop'!I41="","",'Outdoor Profit|Loss Per Crop'!I41)</f>
        <v/>
      </c>
      <c r="L41" s="81" t="str">
        <f ca="1">IF('Outdoor Profit|Loss Per Crop'!K41="","",'Outdoor Profit|Loss Per Crop'!K41)</f>
        <v/>
      </c>
      <c r="M41" s="81" t="str">
        <f ca="1">IF('Outdoor Profit|Loss Per Crop'!M41="","",'Outdoor Profit|Loss Per Crop'!M41)</f>
        <v/>
      </c>
      <c r="N41" s="81" t="str">
        <f>IF('Outdoor Crops'!X43="","",'Outdoor Crops'!X43)</f>
        <v/>
      </c>
      <c r="O41" s="81" t="str">
        <f ca="1">IF('Outdoor Profit|Loss Per Crop'!R41="","",'Outdoor Profit|Loss Per Crop'!R41)</f>
        <v/>
      </c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x14ac:dyDescent="0.3">
      <c r="A42" s="184"/>
      <c r="B42" s="219" t="str">
        <f ca="1">IF(CELL("type",'Outdoor Crops'!B44)="b","",'Outdoor Crops'!B44 &amp; " (" &amp; 'Outdoor Crops'!C44 &amp; ")")</f>
        <v/>
      </c>
      <c r="C42" s="81" t="str">
        <f>IF(OR('Outdoor Crops'!$F44="",'Outdoor Crops'!$R44="",'Outdoor Crops'!$R44=0),"",'Outdoor Crops'!$F44/'Outdoor Crops'!$R44)</f>
        <v/>
      </c>
      <c r="D42" s="81" t="str">
        <f>IF(OR('Outdoor Crops'!G44="",'Outdoor Crops'!$R44="",'Outdoor Crops'!$R44=0),"",'Outdoor Crops'!G44/'Outdoor Crops'!$R44)</f>
        <v/>
      </c>
      <c r="E42" s="81" t="str">
        <f>IF(OR('Outdoor Crops'!H44="",'Outdoor Crops'!$R44=0,'Outdoor Crops'!R44=0),"",'Outdoor Crops'!H44/'Outdoor Crops'!$R44)</f>
        <v/>
      </c>
      <c r="F42" s="81" t="str">
        <f>IF(OR('Outdoor Crops'!I44="",'Outdoor Crops'!$R44="",'Outdoor Crops'!$R44=0),"",'Outdoor Crops'!I44/'Outdoor Crops'!$R44)</f>
        <v/>
      </c>
      <c r="G42" s="81" t="str">
        <f>IF(OR('Outdoor Crops'!L44="",'Outdoor Crops'!R44="",'Outdoor Crops'!$R44=0),"",'Outdoor Crops'!L44/'Outdoor Crops'!$R44)</f>
        <v/>
      </c>
      <c r="H42" s="81" t="str">
        <f>IF(OR('Outdoor Crops'!M44="",'Outdoor Crops'!$R44="",'Outdoor Crops'!$R44=0),"",'Outdoor Crops'!M44/'Outdoor Crops'!$R44)</f>
        <v/>
      </c>
      <c r="I42" s="81" t="str">
        <f>IF(OR('Outdoor Crops'!N44="",'Outdoor Crops'!$R44="",'Outdoor Crops'!$R44=0),"",'Outdoor Crops'!N44/'Outdoor Crops'!$R44)</f>
        <v/>
      </c>
      <c r="J42" s="81" t="str">
        <f>IF(OR('Outdoor Crops'!Q44="",'Outdoor Crops'!$R44="",'Outdoor Crops'!$R44=0),"",'Outdoor Crops'!Q44/'Outdoor Crops'!$R44)</f>
        <v/>
      </c>
      <c r="K42" s="81" t="str">
        <f ca="1">IF('Outdoor Profit|Loss Per Crop'!I42="","",'Outdoor Profit|Loss Per Crop'!I42)</f>
        <v/>
      </c>
      <c r="L42" s="81" t="str">
        <f ca="1">IF('Outdoor Profit|Loss Per Crop'!K42="","",'Outdoor Profit|Loss Per Crop'!K42)</f>
        <v/>
      </c>
      <c r="M42" s="81" t="str">
        <f ca="1">IF('Outdoor Profit|Loss Per Crop'!M42="","",'Outdoor Profit|Loss Per Crop'!M42)</f>
        <v/>
      </c>
      <c r="N42" s="81" t="str">
        <f>IF('Outdoor Crops'!X44="","",'Outdoor Crops'!X44)</f>
        <v/>
      </c>
      <c r="O42" s="81" t="str">
        <f ca="1">IF('Outdoor Profit|Loss Per Crop'!R42="","",'Outdoor Profit|Loss Per Crop'!R42)</f>
        <v/>
      </c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x14ac:dyDescent="0.3">
      <c r="A43" s="184"/>
      <c r="B43" s="219" t="str">
        <f ca="1">IF(CELL("type",'Outdoor Crops'!B45)="b","",'Outdoor Crops'!B45 &amp; " (" &amp; 'Outdoor Crops'!C45 &amp; ")")</f>
        <v/>
      </c>
      <c r="C43" s="81" t="str">
        <f>IF(OR('Outdoor Crops'!$F45="",'Outdoor Crops'!$R45="",'Outdoor Crops'!$R45=0),"",'Outdoor Crops'!$F45/'Outdoor Crops'!$R45)</f>
        <v/>
      </c>
      <c r="D43" s="81" t="str">
        <f>IF(OR('Outdoor Crops'!G45="",'Outdoor Crops'!$R45="",'Outdoor Crops'!$R45=0),"",'Outdoor Crops'!G45/'Outdoor Crops'!$R45)</f>
        <v/>
      </c>
      <c r="E43" s="81" t="str">
        <f>IF(OR('Outdoor Crops'!H45="",'Outdoor Crops'!$R45=0,'Outdoor Crops'!R45=0),"",'Outdoor Crops'!H45/'Outdoor Crops'!$R45)</f>
        <v/>
      </c>
      <c r="F43" s="81" t="str">
        <f>IF(OR('Outdoor Crops'!I45="",'Outdoor Crops'!$R45="",'Outdoor Crops'!$R45=0),"",'Outdoor Crops'!I45/'Outdoor Crops'!$R45)</f>
        <v/>
      </c>
      <c r="G43" s="81" t="str">
        <f>IF(OR('Outdoor Crops'!L45="",'Outdoor Crops'!R45="",'Outdoor Crops'!$R45=0),"",'Outdoor Crops'!L45/'Outdoor Crops'!$R45)</f>
        <v/>
      </c>
      <c r="H43" s="81" t="str">
        <f>IF(OR('Outdoor Crops'!M45="",'Outdoor Crops'!$R45="",'Outdoor Crops'!$R45=0),"",'Outdoor Crops'!M45/'Outdoor Crops'!$R45)</f>
        <v/>
      </c>
      <c r="I43" s="81" t="str">
        <f>IF(OR('Outdoor Crops'!N45="",'Outdoor Crops'!$R45="",'Outdoor Crops'!$R45=0),"",'Outdoor Crops'!N45/'Outdoor Crops'!$R45)</f>
        <v/>
      </c>
      <c r="J43" s="81" t="str">
        <f>IF(OR('Outdoor Crops'!Q45="",'Outdoor Crops'!$R45="",'Outdoor Crops'!$R45=0),"",'Outdoor Crops'!Q45/'Outdoor Crops'!$R45)</f>
        <v/>
      </c>
      <c r="K43" s="81" t="str">
        <f ca="1">IF('Outdoor Profit|Loss Per Crop'!I43="","",'Outdoor Profit|Loss Per Crop'!I43)</f>
        <v/>
      </c>
      <c r="L43" s="81" t="str">
        <f ca="1">IF('Outdoor Profit|Loss Per Crop'!K43="","",'Outdoor Profit|Loss Per Crop'!K43)</f>
        <v/>
      </c>
      <c r="M43" s="81" t="str">
        <f ca="1">IF('Outdoor Profit|Loss Per Crop'!M43="","",'Outdoor Profit|Loss Per Crop'!M43)</f>
        <v/>
      </c>
      <c r="N43" s="81" t="str">
        <f>IF('Outdoor Crops'!X45="","",'Outdoor Crops'!X45)</f>
        <v/>
      </c>
      <c r="O43" s="81" t="str">
        <f ca="1">IF('Outdoor Profit|Loss Per Crop'!R43="","",'Outdoor Profit|Loss Per Crop'!R43)</f>
        <v/>
      </c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x14ac:dyDescent="0.3">
      <c r="A44" s="34"/>
      <c r="B44" s="121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x14ac:dyDescent="0.3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x14ac:dyDescent="0.3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x14ac:dyDescent="0.3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x14ac:dyDescent="0.3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2:25" x14ac:dyDescent="0.3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2:25" x14ac:dyDescent="0.3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2:25" x14ac:dyDescent="0.3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2:25" x14ac:dyDescent="0.3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2:25" x14ac:dyDescent="0.3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2:25" x14ac:dyDescent="0.3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2:25" x14ac:dyDescent="0.3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</sheetData>
  <mergeCells count="2">
    <mergeCell ref="B1:B2"/>
    <mergeCell ref="C2:O2"/>
  </mergeCells>
  <phoneticPr fontId="3" type="noConversion"/>
  <printOptions horizontalCentered="1"/>
  <pageMargins left="0.5" right="0.5" top="0.5" bottom="0.5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Q59"/>
  <sheetViews>
    <sheetView zoomScaleNormal="100" workbookViewId="0">
      <pane xSplit="1" ySplit="6" topLeftCell="B28" activePane="bottomRight" state="frozen"/>
      <selection pane="topRight" activeCell="B1" sqref="B1"/>
      <selection pane="bottomLeft" activeCell="A7" sqref="A7"/>
      <selection pane="bottomRight" activeCell="D5" sqref="D5"/>
    </sheetView>
  </sheetViews>
  <sheetFormatPr defaultColWidth="7.4609375" defaultRowHeight="14.5" x14ac:dyDescent="0.35"/>
  <cols>
    <col min="1" max="1" width="20.4609375" style="513" customWidth="1"/>
    <col min="2" max="2" width="8.84375" style="483" customWidth="1"/>
    <col min="3" max="3" width="21.15234375" style="483" customWidth="1"/>
    <col min="4" max="6" width="8" style="483" customWidth="1"/>
    <col min="7" max="7" width="7.84375" style="483" customWidth="1"/>
    <col min="8" max="11" width="7.4609375" style="483" customWidth="1"/>
    <col min="12" max="12" width="8" style="483" customWidth="1"/>
    <col min="13" max="13" width="7.23046875" style="483" customWidth="1"/>
    <col min="14" max="15" width="7.4609375" style="483" customWidth="1"/>
    <col min="16" max="16" width="8.84375" style="483" customWidth="1"/>
    <col min="17" max="17" width="21.15234375" style="483" customWidth="1"/>
    <col min="18" max="16384" width="7.4609375" style="483"/>
  </cols>
  <sheetData>
    <row r="1" spans="2:17" x14ac:dyDescent="0.35">
      <c r="B1" s="618" t="s">
        <v>354</v>
      </c>
      <c r="C1" s="377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377"/>
    </row>
    <row r="2" spans="2:17" ht="36" customHeight="1" x14ac:dyDescent="0.35">
      <c r="B2" s="619"/>
      <c r="C2" s="555" t="s">
        <v>7</v>
      </c>
      <c r="D2" s="251" t="s">
        <v>17</v>
      </c>
      <c r="E2" s="251" t="s">
        <v>17</v>
      </c>
      <c r="F2" s="251"/>
      <c r="G2" s="251"/>
      <c r="H2" s="251"/>
      <c r="I2" s="254"/>
      <c r="J2" s="254"/>
      <c r="K2" s="254"/>
      <c r="L2" s="255"/>
      <c r="M2" s="255"/>
      <c r="N2" s="254"/>
      <c r="O2" s="253" t="s">
        <v>355</v>
      </c>
      <c r="P2" s="252" t="s">
        <v>356</v>
      </c>
      <c r="Q2" s="555" t="s">
        <v>7</v>
      </c>
    </row>
    <row r="3" spans="2:17" ht="15.5" x14ac:dyDescent="0.35">
      <c r="B3" s="619"/>
      <c r="C3" s="555" t="s">
        <v>357</v>
      </c>
      <c r="D3" s="492"/>
      <c r="E3" s="492"/>
      <c r="F3" s="492"/>
      <c r="G3" s="492"/>
      <c r="H3" s="492"/>
      <c r="I3" s="250"/>
      <c r="J3" s="492"/>
      <c r="K3" s="246"/>
      <c r="L3" s="246"/>
      <c r="M3" s="246"/>
      <c r="N3" s="492"/>
      <c r="O3" s="492"/>
      <c r="P3" s="492"/>
      <c r="Q3" s="555" t="s">
        <v>357</v>
      </c>
    </row>
    <row r="4" spans="2:17" x14ac:dyDescent="0.35">
      <c r="B4" s="619"/>
      <c r="C4" s="369"/>
      <c r="D4" s="249" t="s">
        <v>358</v>
      </c>
      <c r="E4" s="248" t="s">
        <v>359</v>
      </c>
      <c r="F4" s="248" t="s">
        <v>360</v>
      </c>
      <c r="G4" s="248" t="s">
        <v>361</v>
      </c>
      <c r="H4" s="248" t="s">
        <v>362</v>
      </c>
      <c r="I4" s="248" t="s">
        <v>363</v>
      </c>
      <c r="J4" s="248" t="s">
        <v>364</v>
      </c>
      <c r="K4" s="248" t="s">
        <v>365</v>
      </c>
      <c r="L4" s="248" t="s">
        <v>366</v>
      </c>
      <c r="M4" s="248" t="s">
        <v>367</v>
      </c>
      <c r="N4" s="248" t="s">
        <v>368</v>
      </c>
      <c r="O4" s="248" t="s">
        <v>369</v>
      </c>
      <c r="P4" s="247" t="s">
        <v>370</v>
      </c>
      <c r="Q4" s="369"/>
    </row>
    <row r="5" spans="2:17" x14ac:dyDescent="0.35">
      <c r="B5" s="503">
        <f>Income!E65</f>
        <v>128362</v>
      </c>
      <c r="C5" s="370" t="s">
        <v>371</v>
      </c>
      <c r="D5" s="503">
        <f>Income!E65</f>
        <v>128362</v>
      </c>
      <c r="E5" s="498">
        <f>+D59</f>
        <v>-449554.66666666651</v>
      </c>
      <c r="F5" s="498">
        <f t="shared" ref="F5:O5" si="0">+E59</f>
        <v>-567671.33333333314</v>
      </c>
      <c r="G5" s="498">
        <f t="shared" si="0"/>
        <v>-677787.99999999977</v>
      </c>
      <c r="H5" s="498">
        <f t="shared" si="0"/>
        <v>-269197.83333333308</v>
      </c>
      <c r="I5" s="498">
        <f t="shared" si="0"/>
        <v>282899.3333333336</v>
      </c>
      <c r="J5" s="498">
        <f t="shared" si="0"/>
        <v>477960.3333333336</v>
      </c>
      <c r="K5" s="498">
        <f t="shared" si="0"/>
        <v>505021.3333333336</v>
      </c>
      <c r="L5" s="498">
        <f t="shared" si="0"/>
        <v>522082.3333333336</v>
      </c>
      <c r="M5" s="498">
        <f t="shared" si="0"/>
        <v>263363.3333333336</v>
      </c>
      <c r="N5" s="498">
        <f t="shared" si="0"/>
        <v>260424.3333333336</v>
      </c>
      <c r="O5" s="498">
        <f t="shared" si="0"/>
        <v>224557.66666666695</v>
      </c>
      <c r="P5" s="498"/>
      <c r="Q5" s="370" t="s">
        <v>371</v>
      </c>
    </row>
    <row r="6" spans="2:17" x14ac:dyDescent="0.35">
      <c r="B6" s="497"/>
      <c r="C6" s="376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498"/>
      <c r="Q6" s="376"/>
    </row>
    <row r="7" spans="2:17" x14ac:dyDescent="0.35">
      <c r="B7" s="491"/>
      <c r="C7" s="372" t="s">
        <v>372</v>
      </c>
      <c r="D7" s="373"/>
      <c r="E7" s="373"/>
      <c r="F7" s="373"/>
      <c r="G7" s="373"/>
      <c r="H7" s="373"/>
      <c r="I7" s="373"/>
      <c r="J7" s="373"/>
      <c r="K7" s="373"/>
      <c r="L7" s="373"/>
      <c r="M7" s="373"/>
      <c r="N7" s="373"/>
      <c r="O7" s="373"/>
      <c r="P7" s="498"/>
      <c r="Q7" s="372" t="s">
        <v>372</v>
      </c>
    </row>
    <row r="8" spans="2:17" x14ac:dyDescent="0.35">
      <c r="B8" s="503">
        <f>Income!D6</f>
        <v>2120243</v>
      </c>
      <c r="C8" s="511" t="s">
        <v>373</v>
      </c>
      <c r="D8" s="498">
        <v>6000</v>
      </c>
      <c r="E8" s="498">
        <v>2000</v>
      </c>
      <c r="F8" s="498">
        <v>10000</v>
      </c>
      <c r="G8" s="498">
        <f>500000+(2120243-2098000)</f>
        <v>522243</v>
      </c>
      <c r="H8" s="498">
        <v>750000</v>
      </c>
      <c r="I8" s="498">
        <v>300000</v>
      </c>
      <c r="J8" s="498">
        <v>50000</v>
      </c>
      <c r="K8" s="498">
        <v>40000</v>
      </c>
      <c r="L8" s="498">
        <v>20000</v>
      </c>
      <c r="M8" s="498">
        <v>20000</v>
      </c>
      <c r="N8" s="496"/>
      <c r="O8" s="498">
        <v>400000</v>
      </c>
      <c r="P8" s="498">
        <f>SUM(D8:O8)</f>
        <v>2120243</v>
      </c>
      <c r="Q8" s="511" t="s">
        <v>373</v>
      </c>
    </row>
    <row r="9" spans="2:17" ht="23" x14ac:dyDescent="0.35">
      <c r="B9" s="497"/>
      <c r="C9" s="511" t="s">
        <v>374</v>
      </c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8">
        <f t="shared" ref="P9:P11" si="1">SUM(D9:O9)</f>
        <v>0</v>
      </c>
      <c r="Q9" s="511" t="s">
        <v>374</v>
      </c>
    </row>
    <row r="10" spans="2:17" x14ac:dyDescent="0.35">
      <c r="B10" s="497"/>
      <c r="C10" s="511" t="s">
        <v>375</v>
      </c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498">
        <f t="shared" si="1"/>
        <v>0</v>
      </c>
      <c r="Q10" s="511" t="s">
        <v>375</v>
      </c>
    </row>
    <row r="11" spans="2:17" x14ac:dyDescent="0.35">
      <c r="B11" s="497"/>
      <c r="C11" s="511" t="s">
        <v>375</v>
      </c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498">
        <f t="shared" si="1"/>
        <v>0</v>
      </c>
      <c r="Q11" s="511" t="s">
        <v>375</v>
      </c>
    </row>
    <row r="12" spans="2:17" x14ac:dyDescent="0.35">
      <c r="B12" s="500">
        <f>SUM(B8:B11)</f>
        <v>2120243</v>
      </c>
      <c r="C12" s="370" t="s">
        <v>376</v>
      </c>
      <c r="D12" s="500">
        <f t="shared" ref="D12:O12" si="2">SUM(D8:D11)</f>
        <v>6000</v>
      </c>
      <c r="E12" s="500">
        <f t="shared" si="2"/>
        <v>2000</v>
      </c>
      <c r="F12" s="500">
        <f t="shared" si="2"/>
        <v>10000</v>
      </c>
      <c r="G12" s="500">
        <f t="shared" si="2"/>
        <v>522243</v>
      </c>
      <c r="H12" s="500">
        <f t="shared" si="2"/>
        <v>750000</v>
      </c>
      <c r="I12" s="500">
        <f t="shared" si="2"/>
        <v>300000</v>
      </c>
      <c r="J12" s="500">
        <f t="shared" si="2"/>
        <v>50000</v>
      </c>
      <c r="K12" s="500">
        <f t="shared" si="2"/>
        <v>40000</v>
      </c>
      <c r="L12" s="500">
        <f t="shared" si="2"/>
        <v>20000</v>
      </c>
      <c r="M12" s="500">
        <f t="shared" si="2"/>
        <v>20000</v>
      </c>
      <c r="N12" s="500">
        <f t="shared" si="2"/>
        <v>0</v>
      </c>
      <c r="O12" s="500">
        <f t="shared" si="2"/>
        <v>400000</v>
      </c>
      <c r="P12" s="500">
        <f>SUM(D12:O12)</f>
        <v>2120243</v>
      </c>
      <c r="Q12" s="370" t="s">
        <v>376</v>
      </c>
    </row>
    <row r="13" spans="2:17" ht="23" x14ac:dyDescent="0.35">
      <c r="B13" s="500">
        <f>+B5</f>
        <v>128362</v>
      </c>
      <c r="C13" s="370" t="s">
        <v>377</v>
      </c>
      <c r="D13" s="500">
        <f>+D5+D12</f>
        <v>134362</v>
      </c>
      <c r="E13" s="500">
        <f t="shared" ref="E13:O13" si="3">+E5+E12</f>
        <v>-447554.66666666651</v>
      </c>
      <c r="F13" s="500">
        <f t="shared" si="3"/>
        <v>-557671.33333333314</v>
      </c>
      <c r="G13" s="500">
        <f t="shared" si="3"/>
        <v>-155544.99999999977</v>
      </c>
      <c r="H13" s="500">
        <f t="shared" si="3"/>
        <v>480802.16666666692</v>
      </c>
      <c r="I13" s="500">
        <f t="shared" si="3"/>
        <v>582899.3333333336</v>
      </c>
      <c r="J13" s="500">
        <f t="shared" si="3"/>
        <v>527960.3333333336</v>
      </c>
      <c r="K13" s="500">
        <f t="shared" si="3"/>
        <v>545021.3333333336</v>
      </c>
      <c r="L13" s="500">
        <f t="shared" si="3"/>
        <v>542082.3333333336</v>
      </c>
      <c r="M13" s="500">
        <f t="shared" si="3"/>
        <v>283363.3333333336</v>
      </c>
      <c r="N13" s="500">
        <f t="shared" si="3"/>
        <v>260424.3333333336</v>
      </c>
      <c r="O13" s="500">
        <f t="shared" si="3"/>
        <v>624557.66666666698</v>
      </c>
      <c r="P13" s="500"/>
      <c r="Q13" s="370" t="s">
        <v>377</v>
      </c>
    </row>
    <row r="14" spans="2:17" x14ac:dyDescent="0.35">
      <c r="B14" s="490"/>
      <c r="C14" s="374"/>
      <c r="D14" s="373"/>
      <c r="E14" s="373"/>
      <c r="F14" s="373"/>
      <c r="G14" s="373"/>
      <c r="H14" s="373"/>
      <c r="I14" s="373"/>
      <c r="J14" s="373"/>
      <c r="K14" s="373"/>
      <c r="L14" s="373"/>
      <c r="M14" s="373"/>
      <c r="N14" s="373"/>
      <c r="O14" s="373"/>
      <c r="P14" s="498"/>
      <c r="Q14" s="374"/>
    </row>
    <row r="15" spans="2:17" x14ac:dyDescent="0.35">
      <c r="B15" s="489"/>
      <c r="C15" s="372" t="s">
        <v>378</v>
      </c>
      <c r="D15" s="371"/>
      <c r="E15" s="371"/>
      <c r="F15" s="371"/>
      <c r="G15" s="371"/>
      <c r="H15" s="371"/>
      <c r="I15" s="371"/>
      <c r="J15" s="371"/>
      <c r="K15" s="371"/>
      <c r="L15" s="371"/>
      <c r="M15" s="371"/>
      <c r="N15" s="371"/>
      <c r="O15" s="371"/>
      <c r="P15" s="498"/>
      <c r="Q15" s="372" t="s">
        <v>378</v>
      </c>
    </row>
    <row r="16" spans="2:17" x14ac:dyDescent="0.35">
      <c r="B16" s="489"/>
      <c r="C16" s="494" t="s">
        <v>23</v>
      </c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498">
        <f t="shared" ref="P16:P55" si="4">SUM(D16:O16)</f>
        <v>0</v>
      </c>
      <c r="Q16" s="494" t="s">
        <v>23</v>
      </c>
    </row>
    <row r="17" spans="2:17" x14ac:dyDescent="0.35">
      <c r="B17" s="503">
        <f>Income!D8</f>
        <v>440540</v>
      </c>
      <c r="C17" s="512" t="s">
        <v>24</v>
      </c>
      <c r="D17" s="554">
        <f>+B17-L17</f>
        <v>246500</v>
      </c>
      <c r="E17" s="554"/>
      <c r="F17" s="554"/>
      <c r="G17" s="554"/>
      <c r="H17" s="554"/>
      <c r="I17" s="554"/>
      <c r="J17" s="554"/>
      <c r="K17" s="554"/>
      <c r="L17" s="554">
        <v>194040</v>
      </c>
      <c r="M17" s="554"/>
      <c r="N17" s="554"/>
      <c r="O17" s="510"/>
      <c r="P17" s="498">
        <f>SUM(D17:N17)</f>
        <v>440540</v>
      </c>
      <c r="Q17" s="512" t="s">
        <v>24</v>
      </c>
    </row>
    <row r="18" spans="2:17" x14ac:dyDescent="0.35">
      <c r="B18" s="503">
        <f>Income!D9</f>
        <v>141180</v>
      </c>
      <c r="C18" s="512" t="s">
        <v>25</v>
      </c>
      <c r="D18" s="554">
        <f>+B18-L18</f>
        <v>118500</v>
      </c>
      <c r="E18" s="554"/>
      <c r="F18" s="554"/>
      <c r="G18" s="554"/>
      <c r="H18" s="554"/>
      <c r="I18" s="554"/>
      <c r="J18" s="554"/>
      <c r="K18" s="554"/>
      <c r="L18" s="554">
        <v>22680</v>
      </c>
      <c r="M18" s="554"/>
      <c r="N18" s="554"/>
      <c r="O18" s="554"/>
      <c r="P18" s="498">
        <f t="shared" si="4"/>
        <v>141180</v>
      </c>
      <c r="Q18" s="512" t="s">
        <v>25</v>
      </c>
    </row>
    <row r="19" spans="2:17" x14ac:dyDescent="0.35">
      <c r="B19" s="503">
        <f>Income!D10</f>
        <v>0</v>
      </c>
      <c r="C19" s="512" t="s">
        <v>26</v>
      </c>
      <c r="D19" s="554"/>
      <c r="E19" s="554"/>
      <c r="F19" s="554"/>
      <c r="G19" s="554"/>
      <c r="H19" s="554"/>
      <c r="I19" s="554"/>
      <c r="J19" s="554"/>
      <c r="K19" s="554"/>
      <c r="L19" s="554"/>
      <c r="M19" s="554"/>
      <c r="N19" s="554"/>
      <c r="O19" s="554"/>
      <c r="P19" s="498">
        <f t="shared" si="4"/>
        <v>0</v>
      </c>
      <c r="Q19" s="512" t="s">
        <v>26</v>
      </c>
    </row>
    <row r="20" spans="2:17" x14ac:dyDescent="0.35">
      <c r="B20" s="503">
        <f>Income!D11</f>
        <v>37340</v>
      </c>
      <c r="C20" s="512" t="s">
        <v>27</v>
      </c>
      <c r="D20" s="554">
        <f>+B20-L20</f>
        <v>32300</v>
      </c>
      <c r="E20" s="554"/>
      <c r="F20" s="554"/>
      <c r="G20" s="554"/>
      <c r="H20" s="554"/>
      <c r="I20" s="554"/>
      <c r="J20" s="554"/>
      <c r="K20" s="554"/>
      <c r="L20" s="554">
        <v>5040</v>
      </c>
      <c r="M20" s="554"/>
      <c r="N20" s="554"/>
      <c r="O20" s="554"/>
      <c r="P20" s="498">
        <f t="shared" si="4"/>
        <v>37340</v>
      </c>
      <c r="Q20" s="512" t="s">
        <v>27</v>
      </c>
    </row>
    <row r="21" spans="2:17" x14ac:dyDescent="0.35">
      <c r="B21" s="503">
        <f>Income!D12</f>
        <v>40360</v>
      </c>
      <c r="C21" s="512" t="s">
        <v>28</v>
      </c>
      <c r="D21" s="554">
        <f>+B21-L21</f>
        <v>26500</v>
      </c>
      <c r="E21" s="554"/>
      <c r="F21" s="554"/>
      <c r="G21" s="554"/>
      <c r="H21" s="554"/>
      <c r="I21" s="554"/>
      <c r="J21" s="554"/>
      <c r="K21" s="554"/>
      <c r="L21" s="554">
        <v>13860</v>
      </c>
      <c r="M21" s="554"/>
      <c r="N21" s="554"/>
      <c r="O21" s="554"/>
      <c r="P21" s="498">
        <f t="shared" si="4"/>
        <v>40360</v>
      </c>
      <c r="Q21" s="512" t="s">
        <v>28</v>
      </c>
    </row>
    <row r="22" spans="2:17" x14ac:dyDescent="0.35">
      <c r="B22" s="503">
        <f>Income!D13</f>
        <v>60160</v>
      </c>
      <c r="C22" s="512" t="s">
        <v>29</v>
      </c>
      <c r="D22" s="554">
        <f>+B22-L22</f>
        <v>40000</v>
      </c>
      <c r="E22" s="554"/>
      <c r="F22" s="554"/>
      <c r="G22" s="554"/>
      <c r="H22" s="554"/>
      <c r="I22" s="554"/>
      <c r="J22" s="554"/>
      <c r="K22" s="554"/>
      <c r="L22" s="554">
        <v>20160</v>
      </c>
      <c r="M22" s="554"/>
      <c r="N22" s="554"/>
      <c r="O22" s="554"/>
      <c r="P22" s="498">
        <f t="shared" si="4"/>
        <v>60160</v>
      </c>
      <c r="Q22" s="512" t="s">
        <v>29</v>
      </c>
    </row>
    <row r="23" spans="2:17" x14ac:dyDescent="0.35">
      <c r="B23" s="503">
        <f>Income!D14</f>
        <v>0</v>
      </c>
      <c r="C23" s="512" t="s">
        <v>30</v>
      </c>
      <c r="D23" s="554"/>
      <c r="E23" s="554"/>
      <c r="F23" s="554"/>
      <c r="G23" s="554"/>
      <c r="H23" s="554"/>
      <c r="I23" s="554"/>
      <c r="J23" s="554"/>
      <c r="K23" s="554"/>
      <c r="L23" s="554"/>
      <c r="M23" s="554"/>
      <c r="N23" s="554"/>
      <c r="O23" s="554"/>
      <c r="P23" s="498">
        <f t="shared" si="4"/>
        <v>0</v>
      </c>
      <c r="Q23" s="512" t="s">
        <v>30</v>
      </c>
    </row>
    <row r="24" spans="2:17" x14ac:dyDescent="0.35">
      <c r="B24" s="503">
        <f>Income!D15</f>
        <v>0</v>
      </c>
      <c r="C24" s="512" t="s">
        <v>31</v>
      </c>
      <c r="D24" s="554"/>
      <c r="E24" s="554"/>
      <c r="F24" s="554"/>
      <c r="G24" s="554"/>
      <c r="H24" s="554"/>
      <c r="I24" s="554"/>
      <c r="J24" s="554"/>
      <c r="K24" s="554"/>
      <c r="L24" s="554"/>
      <c r="M24" s="554"/>
      <c r="N24" s="554"/>
      <c r="O24" s="554"/>
      <c r="P24" s="498">
        <f t="shared" si="4"/>
        <v>0</v>
      </c>
      <c r="Q24" s="512" t="s">
        <v>31</v>
      </c>
    </row>
    <row r="25" spans="2:17" x14ac:dyDescent="0.35">
      <c r="B25" s="503">
        <f>SUM(B17:B24)</f>
        <v>719580</v>
      </c>
      <c r="C25" s="494" t="s">
        <v>32</v>
      </c>
      <c r="D25" s="503">
        <f>SUM(D17:D24)</f>
        <v>463800</v>
      </c>
      <c r="E25" s="503">
        <f t="shared" ref="E25:O25" si="5">SUM(E17:E24)</f>
        <v>0</v>
      </c>
      <c r="F25" s="503">
        <f t="shared" si="5"/>
        <v>0</v>
      </c>
      <c r="G25" s="503">
        <f t="shared" si="5"/>
        <v>0</v>
      </c>
      <c r="H25" s="503">
        <f t="shared" si="5"/>
        <v>0</v>
      </c>
      <c r="I25" s="503">
        <f t="shared" si="5"/>
        <v>0</v>
      </c>
      <c r="J25" s="503">
        <f t="shared" si="5"/>
        <v>0</v>
      </c>
      <c r="K25" s="503">
        <f t="shared" si="5"/>
        <v>0</v>
      </c>
      <c r="L25" s="503">
        <f>SUM(L17:L24)</f>
        <v>255780</v>
      </c>
      <c r="M25" s="503">
        <f t="shared" si="5"/>
        <v>0</v>
      </c>
      <c r="N25" s="503">
        <f t="shared" si="5"/>
        <v>0</v>
      </c>
      <c r="O25" s="503">
        <f t="shared" si="5"/>
        <v>0</v>
      </c>
      <c r="P25" s="498">
        <f t="shared" si="4"/>
        <v>719580</v>
      </c>
      <c r="Q25" s="494" t="s">
        <v>32</v>
      </c>
    </row>
    <row r="26" spans="2:17" x14ac:dyDescent="0.35">
      <c r="B26" s="484"/>
      <c r="C26" s="495" t="s">
        <v>379</v>
      </c>
      <c r="D26" s="505"/>
      <c r="E26" s="505"/>
      <c r="F26" s="505"/>
      <c r="G26" s="505"/>
      <c r="H26" s="505"/>
      <c r="I26" s="505"/>
      <c r="J26" s="505"/>
      <c r="K26" s="505"/>
      <c r="L26" s="505"/>
      <c r="M26" s="505"/>
      <c r="N26" s="505"/>
      <c r="O26" s="505"/>
      <c r="P26" s="498">
        <f t="shared" si="4"/>
        <v>0</v>
      </c>
      <c r="Q26" s="495" t="s">
        <v>379</v>
      </c>
    </row>
    <row r="27" spans="2:17" x14ac:dyDescent="0.35">
      <c r="B27" s="504">
        <f>Income!D18</f>
        <v>39667</v>
      </c>
      <c r="C27" s="511" t="s">
        <v>34</v>
      </c>
      <c r="D27" s="505">
        <f t="shared" ref="D27:O27" si="6">+$B$27/12</f>
        <v>3305.5833333333335</v>
      </c>
      <c r="E27" s="505">
        <f t="shared" si="6"/>
        <v>3305.5833333333335</v>
      </c>
      <c r="F27" s="505">
        <f t="shared" si="6"/>
        <v>3305.5833333333335</v>
      </c>
      <c r="G27" s="505">
        <f t="shared" si="6"/>
        <v>3305.5833333333335</v>
      </c>
      <c r="H27" s="505">
        <f t="shared" si="6"/>
        <v>3305.5833333333335</v>
      </c>
      <c r="I27" s="505">
        <f t="shared" si="6"/>
        <v>3305.5833333333335</v>
      </c>
      <c r="J27" s="505">
        <f t="shared" si="6"/>
        <v>3305.5833333333335</v>
      </c>
      <c r="K27" s="505">
        <f t="shared" si="6"/>
        <v>3305.5833333333335</v>
      </c>
      <c r="L27" s="505">
        <f t="shared" si="6"/>
        <v>3305.5833333333335</v>
      </c>
      <c r="M27" s="505">
        <f t="shared" si="6"/>
        <v>3305.5833333333335</v>
      </c>
      <c r="N27" s="505">
        <f t="shared" si="6"/>
        <v>3305.5833333333335</v>
      </c>
      <c r="O27" s="505">
        <f t="shared" si="6"/>
        <v>3305.5833333333335</v>
      </c>
      <c r="P27" s="498">
        <f t="shared" si="4"/>
        <v>39667</v>
      </c>
      <c r="Q27" s="511" t="s">
        <v>34</v>
      </c>
    </row>
    <row r="28" spans="2:17" x14ac:dyDescent="0.35">
      <c r="B28" s="504">
        <f>Income!D19</f>
        <v>0</v>
      </c>
      <c r="C28" s="511" t="s">
        <v>35</v>
      </c>
      <c r="D28" s="505"/>
      <c r="E28" s="505"/>
      <c r="F28" s="505"/>
      <c r="G28" s="505"/>
      <c r="H28" s="505"/>
      <c r="I28" s="505"/>
      <c r="J28" s="505"/>
      <c r="K28" s="505"/>
      <c r="L28" s="505"/>
      <c r="M28" s="505"/>
      <c r="N28" s="505"/>
      <c r="O28" s="505"/>
      <c r="P28" s="498">
        <f t="shared" si="4"/>
        <v>0</v>
      </c>
      <c r="Q28" s="511" t="s">
        <v>35</v>
      </c>
    </row>
    <row r="29" spans="2:17" x14ac:dyDescent="0.35">
      <c r="B29" s="504">
        <f>Income!D20</f>
        <v>0</v>
      </c>
      <c r="C29" s="511" t="s">
        <v>36</v>
      </c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498">
        <f t="shared" si="4"/>
        <v>0</v>
      </c>
      <c r="Q29" s="511" t="s">
        <v>36</v>
      </c>
    </row>
    <row r="30" spans="2:17" x14ac:dyDescent="0.35">
      <c r="B30" s="504">
        <f>Income!D21</f>
        <v>0</v>
      </c>
      <c r="C30" s="511" t="s">
        <v>37</v>
      </c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498">
        <f t="shared" si="4"/>
        <v>0</v>
      </c>
      <c r="Q30" s="511" t="s">
        <v>37</v>
      </c>
    </row>
    <row r="31" spans="2:17" x14ac:dyDescent="0.35">
      <c r="B31" s="484"/>
      <c r="C31" s="495" t="s">
        <v>380</v>
      </c>
      <c r="D31" s="505"/>
      <c r="E31" s="505"/>
      <c r="F31" s="505"/>
      <c r="G31" s="505"/>
      <c r="H31" s="505"/>
      <c r="I31" s="505"/>
      <c r="J31" s="505"/>
      <c r="K31" s="505"/>
      <c r="L31" s="505"/>
      <c r="M31" s="505"/>
      <c r="N31" s="505"/>
      <c r="O31" s="505"/>
      <c r="P31" s="498">
        <f t="shared" si="4"/>
        <v>0</v>
      </c>
      <c r="Q31" s="495" t="s">
        <v>380</v>
      </c>
    </row>
    <row r="32" spans="2:17" ht="23" x14ac:dyDescent="0.35">
      <c r="B32" s="504">
        <f>Income!D24</f>
        <v>713502</v>
      </c>
      <c r="C32" s="511" t="s">
        <v>381</v>
      </c>
      <c r="D32" s="554">
        <f>168500/2</f>
        <v>84250</v>
      </c>
      <c r="E32" s="554">
        <f>168500/2</f>
        <v>84250</v>
      </c>
      <c r="F32" s="554">
        <f t="shared" ref="F32:G32" si="7">168500/2</f>
        <v>84250</v>
      </c>
      <c r="G32" s="554">
        <f t="shared" si="7"/>
        <v>84250</v>
      </c>
      <c r="H32" s="554">
        <v>168500</v>
      </c>
      <c r="I32" s="554">
        <v>82000</v>
      </c>
      <c r="J32" s="554"/>
      <c r="K32" s="554"/>
      <c r="L32" s="554"/>
      <c r="M32" s="554"/>
      <c r="N32" s="554"/>
      <c r="O32" s="554">
        <v>126000</v>
      </c>
      <c r="P32" s="498">
        <f t="shared" si="4"/>
        <v>713500</v>
      </c>
      <c r="Q32" s="511" t="s">
        <v>381</v>
      </c>
    </row>
    <row r="33" spans="2:17" x14ac:dyDescent="0.35">
      <c r="B33" s="504">
        <f>Income!D25</f>
        <v>0</v>
      </c>
      <c r="C33" s="511" t="s">
        <v>35</v>
      </c>
      <c r="D33" s="554"/>
      <c r="E33" s="554"/>
      <c r="F33" s="554"/>
      <c r="G33" s="554"/>
      <c r="H33" s="554"/>
      <c r="I33" s="554"/>
      <c r="J33" s="554"/>
      <c r="K33" s="554"/>
      <c r="L33" s="554"/>
      <c r="M33" s="554"/>
      <c r="N33" s="554"/>
      <c r="O33" s="554"/>
      <c r="P33" s="498">
        <f t="shared" si="4"/>
        <v>0</v>
      </c>
      <c r="Q33" s="511" t="s">
        <v>35</v>
      </c>
    </row>
    <row r="34" spans="2:17" x14ac:dyDescent="0.35">
      <c r="B34" s="504">
        <f>Income!D26</f>
        <v>0</v>
      </c>
      <c r="C34" s="511" t="s">
        <v>36</v>
      </c>
      <c r="D34" s="554"/>
      <c r="E34" s="554"/>
      <c r="F34" s="554"/>
      <c r="G34" s="554"/>
      <c r="H34" s="554"/>
      <c r="I34" s="554"/>
      <c r="J34" s="554"/>
      <c r="K34" s="554"/>
      <c r="L34" s="554"/>
      <c r="M34" s="554"/>
      <c r="N34" s="554"/>
      <c r="O34" s="554"/>
      <c r="P34" s="498">
        <f t="shared" si="4"/>
        <v>0</v>
      </c>
      <c r="Q34" s="511" t="s">
        <v>36</v>
      </c>
    </row>
    <row r="35" spans="2:17" x14ac:dyDescent="0.35">
      <c r="B35" s="504">
        <f>Income!D27</f>
        <v>0</v>
      </c>
      <c r="C35" s="511" t="s">
        <v>37</v>
      </c>
      <c r="D35" s="554"/>
      <c r="E35" s="554"/>
      <c r="F35" s="554"/>
      <c r="G35" s="554"/>
      <c r="H35" s="554"/>
      <c r="I35" s="554"/>
      <c r="J35" s="554"/>
      <c r="K35" s="554"/>
      <c r="L35" s="554"/>
      <c r="M35" s="554"/>
      <c r="N35" s="554"/>
      <c r="O35" s="554"/>
      <c r="P35" s="498">
        <f t="shared" si="4"/>
        <v>0</v>
      </c>
      <c r="Q35" s="511" t="s">
        <v>37</v>
      </c>
    </row>
    <row r="36" spans="2:17" x14ac:dyDescent="0.35">
      <c r="B36" s="484"/>
      <c r="C36" s="495" t="s">
        <v>382</v>
      </c>
      <c r="D36" s="554"/>
      <c r="E36" s="554"/>
      <c r="F36" s="554"/>
      <c r="G36" s="554"/>
      <c r="H36" s="554"/>
      <c r="I36" s="554"/>
      <c r="J36" s="554"/>
      <c r="K36" s="554"/>
      <c r="L36" s="554"/>
      <c r="M36" s="554"/>
      <c r="N36" s="554"/>
      <c r="O36" s="554"/>
      <c r="P36" s="498">
        <f t="shared" si="4"/>
        <v>0</v>
      </c>
      <c r="Q36" s="495" t="s">
        <v>382</v>
      </c>
    </row>
    <row r="37" spans="2:17" x14ac:dyDescent="0.35">
      <c r="B37" s="504">
        <f>Income!D30</f>
        <v>77566</v>
      </c>
      <c r="C37" s="511" t="s">
        <v>43</v>
      </c>
      <c r="D37" s="554">
        <f>+$B$37/6</f>
        <v>12927.666666666666</v>
      </c>
      <c r="E37" s="554">
        <f>+$B$37/6</f>
        <v>12927.666666666666</v>
      </c>
      <c r="F37" s="554">
        <f>+$B$37/6</f>
        <v>12927.666666666666</v>
      </c>
      <c r="G37" s="554">
        <f>+$B$37/6/2</f>
        <v>6463.833333333333</v>
      </c>
      <c r="H37" s="554">
        <f>+$B$37/6/2</f>
        <v>6463.833333333333</v>
      </c>
      <c r="I37" s="554"/>
      <c r="J37" s="554"/>
      <c r="K37" s="554"/>
      <c r="L37" s="554"/>
      <c r="M37" s="554"/>
      <c r="N37" s="554">
        <f>+$B$37/6</f>
        <v>12927.666666666666</v>
      </c>
      <c r="O37" s="554">
        <f>+$B$37/6</f>
        <v>12927.666666666666</v>
      </c>
      <c r="P37" s="498">
        <f t="shared" si="4"/>
        <v>77566</v>
      </c>
      <c r="Q37" s="511" t="s">
        <v>43</v>
      </c>
    </row>
    <row r="38" spans="2:17" x14ac:dyDescent="0.35">
      <c r="B38" s="504">
        <f>Income!D31</f>
        <v>40352</v>
      </c>
      <c r="C38" s="511" t="s">
        <v>44</v>
      </c>
      <c r="D38" s="554">
        <f t="shared" ref="D38:O38" si="8">+$B$38/12</f>
        <v>3362.6666666666665</v>
      </c>
      <c r="E38" s="554">
        <f t="shared" si="8"/>
        <v>3362.6666666666665</v>
      </c>
      <c r="F38" s="554">
        <f t="shared" si="8"/>
        <v>3362.6666666666665</v>
      </c>
      <c r="G38" s="554">
        <f t="shared" si="8"/>
        <v>3362.6666666666665</v>
      </c>
      <c r="H38" s="554">
        <f t="shared" si="8"/>
        <v>3362.6666666666665</v>
      </c>
      <c r="I38" s="554">
        <f t="shared" si="8"/>
        <v>3362.6666666666665</v>
      </c>
      <c r="J38" s="554">
        <f t="shared" si="8"/>
        <v>3362.6666666666665</v>
      </c>
      <c r="K38" s="554">
        <f t="shared" si="8"/>
        <v>3362.6666666666665</v>
      </c>
      <c r="L38" s="554">
        <f t="shared" si="8"/>
        <v>3362.6666666666665</v>
      </c>
      <c r="M38" s="554">
        <f t="shared" si="8"/>
        <v>3362.6666666666665</v>
      </c>
      <c r="N38" s="554">
        <f t="shared" si="8"/>
        <v>3362.6666666666665</v>
      </c>
      <c r="O38" s="554">
        <f t="shared" si="8"/>
        <v>3362.6666666666665</v>
      </c>
      <c r="P38" s="498">
        <f t="shared" si="4"/>
        <v>40352</v>
      </c>
      <c r="Q38" s="511" t="s">
        <v>44</v>
      </c>
    </row>
    <row r="39" spans="2:17" x14ac:dyDescent="0.35">
      <c r="B39" s="504">
        <f>Income!D32</f>
        <v>5394</v>
      </c>
      <c r="C39" s="511" t="s">
        <v>45</v>
      </c>
      <c r="D39" s="554">
        <f t="shared" ref="D39:O39" si="9">+$B$39/12</f>
        <v>449.5</v>
      </c>
      <c r="E39" s="554">
        <f t="shared" si="9"/>
        <v>449.5</v>
      </c>
      <c r="F39" s="554">
        <f t="shared" si="9"/>
        <v>449.5</v>
      </c>
      <c r="G39" s="554">
        <f t="shared" si="9"/>
        <v>449.5</v>
      </c>
      <c r="H39" s="554">
        <f t="shared" si="9"/>
        <v>449.5</v>
      </c>
      <c r="I39" s="554">
        <f t="shared" si="9"/>
        <v>449.5</v>
      </c>
      <c r="J39" s="554">
        <f t="shared" si="9"/>
        <v>449.5</v>
      </c>
      <c r="K39" s="554">
        <f t="shared" si="9"/>
        <v>449.5</v>
      </c>
      <c r="L39" s="554">
        <f t="shared" si="9"/>
        <v>449.5</v>
      </c>
      <c r="M39" s="554">
        <f t="shared" si="9"/>
        <v>449.5</v>
      </c>
      <c r="N39" s="554">
        <f t="shared" si="9"/>
        <v>449.5</v>
      </c>
      <c r="O39" s="554">
        <f t="shared" si="9"/>
        <v>449.5</v>
      </c>
      <c r="P39" s="498">
        <f t="shared" si="4"/>
        <v>5394</v>
      </c>
      <c r="Q39" s="511" t="s">
        <v>45</v>
      </c>
    </row>
    <row r="40" spans="2:17" x14ac:dyDescent="0.35">
      <c r="B40" s="504">
        <f>Income!D33</f>
        <v>164</v>
      </c>
      <c r="C40" s="511" t="s">
        <v>46</v>
      </c>
      <c r="D40" s="554">
        <f t="shared" ref="D40:O40" si="10">+$B$40/12</f>
        <v>13.666666666666666</v>
      </c>
      <c r="E40" s="554">
        <f t="shared" si="10"/>
        <v>13.666666666666666</v>
      </c>
      <c r="F40" s="554">
        <f t="shared" si="10"/>
        <v>13.666666666666666</v>
      </c>
      <c r="G40" s="554">
        <f t="shared" si="10"/>
        <v>13.666666666666666</v>
      </c>
      <c r="H40" s="554">
        <f t="shared" si="10"/>
        <v>13.666666666666666</v>
      </c>
      <c r="I40" s="554">
        <f t="shared" si="10"/>
        <v>13.666666666666666</v>
      </c>
      <c r="J40" s="554">
        <f t="shared" si="10"/>
        <v>13.666666666666666</v>
      </c>
      <c r="K40" s="554">
        <f t="shared" si="10"/>
        <v>13.666666666666666</v>
      </c>
      <c r="L40" s="554">
        <f t="shared" si="10"/>
        <v>13.666666666666666</v>
      </c>
      <c r="M40" s="554">
        <f t="shared" si="10"/>
        <v>13.666666666666666</v>
      </c>
      <c r="N40" s="554">
        <f t="shared" si="10"/>
        <v>13.666666666666666</v>
      </c>
      <c r="O40" s="554">
        <f t="shared" si="10"/>
        <v>13.666666666666666</v>
      </c>
      <c r="P40" s="498">
        <f t="shared" si="4"/>
        <v>164</v>
      </c>
      <c r="Q40" s="511" t="s">
        <v>46</v>
      </c>
    </row>
    <row r="41" spans="2:17" x14ac:dyDescent="0.35">
      <c r="B41" s="484"/>
      <c r="C41" s="495" t="s">
        <v>383</v>
      </c>
      <c r="D41" s="554"/>
      <c r="E41" s="554"/>
      <c r="F41" s="554"/>
      <c r="G41" s="554"/>
      <c r="H41" s="554"/>
      <c r="I41" s="554"/>
      <c r="J41" s="554"/>
      <c r="K41" s="554"/>
      <c r="L41" s="554"/>
      <c r="M41" s="554"/>
      <c r="N41" s="554"/>
      <c r="O41" s="554"/>
      <c r="P41" s="498">
        <f t="shared" si="4"/>
        <v>0</v>
      </c>
      <c r="Q41" s="495" t="s">
        <v>383</v>
      </c>
    </row>
    <row r="42" spans="2:17" x14ac:dyDescent="0.35">
      <c r="B42" s="504">
        <f>Income!D37</f>
        <v>7930</v>
      </c>
      <c r="C42" s="511" t="s">
        <v>50</v>
      </c>
      <c r="D42" s="554">
        <f t="shared" ref="D42:O42" si="11">+$B$42/12</f>
        <v>660.83333333333337</v>
      </c>
      <c r="E42" s="554">
        <f t="shared" si="11"/>
        <v>660.83333333333337</v>
      </c>
      <c r="F42" s="554">
        <f t="shared" si="11"/>
        <v>660.83333333333337</v>
      </c>
      <c r="G42" s="554">
        <f t="shared" si="11"/>
        <v>660.83333333333337</v>
      </c>
      <c r="H42" s="554">
        <f t="shared" si="11"/>
        <v>660.83333333333337</v>
      </c>
      <c r="I42" s="554">
        <f t="shared" si="11"/>
        <v>660.83333333333337</v>
      </c>
      <c r="J42" s="554">
        <f t="shared" si="11"/>
        <v>660.83333333333337</v>
      </c>
      <c r="K42" s="554">
        <f t="shared" si="11"/>
        <v>660.83333333333337</v>
      </c>
      <c r="L42" s="554">
        <f t="shared" si="11"/>
        <v>660.83333333333337</v>
      </c>
      <c r="M42" s="554">
        <f t="shared" si="11"/>
        <v>660.83333333333337</v>
      </c>
      <c r="N42" s="554">
        <f t="shared" si="11"/>
        <v>660.83333333333337</v>
      </c>
      <c r="O42" s="554">
        <f t="shared" si="11"/>
        <v>660.83333333333337</v>
      </c>
      <c r="P42" s="498">
        <f t="shared" si="4"/>
        <v>7929.9999999999991</v>
      </c>
      <c r="Q42" s="511" t="s">
        <v>50</v>
      </c>
    </row>
    <row r="43" spans="2:17" x14ac:dyDescent="0.35">
      <c r="B43" s="504">
        <f>Income!D38</f>
        <v>43779</v>
      </c>
      <c r="C43" s="511" t="s">
        <v>51</v>
      </c>
      <c r="D43" s="554">
        <f t="shared" ref="D43:O43" si="12">+$B$43/12</f>
        <v>3648.25</v>
      </c>
      <c r="E43" s="554">
        <f t="shared" si="12"/>
        <v>3648.25</v>
      </c>
      <c r="F43" s="554">
        <f t="shared" si="12"/>
        <v>3648.25</v>
      </c>
      <c r="G43" s="554">
        <f t="shared" si="12"/>
        <v>3648.25</v>
      </c>
      <c r="H43" s="554">
        <f t="shared" si="12"/>
        <v>3648.25</v>
      </c>
      <c r="I43" s="554">
        <f t="shared" si="12"/>
        <v>3648.25</v>
      </c>
      <c r="J43" s="554">
        <f t="shared" si="12"/>
        <v>3648.25</v>
      </c>
      <c r="K43" s="554">
        <f t="shared" si="12"/>
        <v>3648.25</v>
      </c>
      <c r="L43" s="554">
        <f t="shared" si="12"/>
        <v>3648.25</v>
      </c>
      <c r="M43" s="554">
        <f t="shared" si="12"/>
        <v>3648.25</v>
      </c>
      <c r="N43" s="554">
        <f t="shared" si="12"/>
        <v>3648.25</v>
      </c>
      <c r="O43" s="554">
        <f t="shared" si="12"/>
        <v>3648.25</v>
      </c>
      <c r="P43" s="498">
        <f t="shared" si="4"/>
        <v>43779</v>
      </c>
      <c r="Q43" s="511" t="s">
        <v>51</v>
      </c>
    </row>
    <row r="44" spans="2:17" x14ac:dyDescent="0.35">
      <c r="B44" s="504">
        <f>Income!D39</f>
        <v>25681</v>
      </c>
      <c r="C44" s="511" t="s">
        <v>52</v>
      </c>
      <c r="D44" s="554">
        <f t="shared" ref="D44:O44" si="13">+$B$44/12</f>
        <v>2140.0833333333335</v>
      </c>
      <c r="E44" s="554">
        <f t="shared" si="13"/>
        <v>2140.0833333333335</v>
      </c>
      <c r="F44" s="554">
        <f t="shared" si="13"/>
        <v>2140.0833333333335</v>
      </c>
      <c r="G44" s="554">
        <f t="shared" si="13"/>
        <v>2140.0833333333335</v>
      </c>
      <c r="H44" s="554">
        <f t="shared" si="13"/>
        <v>2140.0833333333335</v>
      </c>
      <c r="I44" s="554">
        <f t="shared" si="13"/>
        <v>2140.0833333333335</v>
      </c>
      <c r="J44" s="554">
        <f t="shared" si="13"/>
        <v>2140.0833333333335</v>
      </c>
      <c r="K44" s="554">
        <f t="shared" si="13"/>
        <v>2140.0833333333335</v>
      </c>
      <c r="L44" s="554">
        <f t="shared" si="13"/>
        <v>2140.0833333333335</v>
      </c>
      <c r="M44" s="554">
        <f t="shared" si="13"/>
        <v>2140.0833333333335</v>
      </c>
      <c r="N44" s="554">
        <f t="shared" si="13"/>
        <v>2140.0833333333335</v>
      </c>
      <c r="O44" s="554">
        <f t="shared" si="13"/>
        <v>2140.0833333333335</v>
      </c>
      <c r="P44" s="498">
        <f t="shared" si="4"/>
        <v>25680.999999999996</v>
      </c>
      <c r="Q44" s="511" t="s">
        <v>52</v>
      </c>
    </row>
    <row r="45" spans="2:17" x14ac:dyDescent="0.35">
      <c r="B45" s="504">
        <f>Income!D40</f>
        <v>36946</v>
      </c>
      <c r="C45" s="511" t="s">
        <v>53</v>
      </c>
      <c r="D45" s="554">
        <f t="shared" ref="D45:O45" si="14">+$B$45/12</f>
        <v>3078.8333333333335</v>
      </c>
      <c r="E45" s="554">
        <f t="shared" si="14"/>
        <v>3078.8333333333335</v>
      </c>
      <c r="F45" s="554">
        <f t="shared" si="14"/>
        <v>3078.8333333333335</v>
      </c>
      <c r="G45" s="554">
        <f t="shared" si="14"/>
        <v>3078.8333333333335</v>
      </c>
      <c r="H45" s="554">
        <f t="shared" si="14"/>
        <v>3078.8333333333335</v>
      </c>
      <c r="I45" s="554">
        <f t="shared" si="14"/>
        <v>3078.8333333333335</v>
      </c>
      <c r="J45" s="554">
        <f t="shared" si="14"/>
        <v>3078.8333333333335</v>
      </c>
      <c r="K45" s="554">
        <f t="shared" si="14"/>
        <v>3078.8333333333335</v>
      </c>
      <c r="L45" s="554">
        <f t="shared" si="14"/>
        <v>3078.8333333333335</v>
      </c>
      <c r="M45" s="554">
        <f t="shared" si="14"/>
        <v>3078.8333333333335</v>
      </c>
      <c r="N45" s="554">
        <f t="shared" si="14"/>
        <v>3078.8333333333335</v>
      </c>
      <c r="O45" s="554">
        <f t="shared" si="14"/>
        <v>3078.8333333333335</v>
      </c>
      <c r="P45" s="498">
        <f t="shared" si="4"/>
        <v>36946</v>
      </c>
      <c r="Q45" s="511" t="s">
        <v>53</v>
      </c>
    </row>
    <row r="46" spans="2:17" x14ac:dyDescent="0.35">
      <c r="B46" s="504">
        <f>Income!D41</f>
        <v>11077</v>
      </c>
      <c r="C46" s="511" t="s">
        <v>54</v>
      </c>
      <c r="D46" s="554">
        <f t="shared" ref="D46:O46" si="15">+$B$46/12</f>
        <v>923.08333333333337</v>
      </c>
      <c r="E46" s="554">
        <f t="shared" si="15"/>
        <v>923.08333333333337</v>
      </c>
      <c r="F46" s="554">
        <f t="shared" si="15"/>
        <v>923.08333333333337</v>
      </c>
      <c r="G46" s="554">
        <f t="shared" si="15"/>
        <v>923.08333333333337</v>
      </c>
      <c r="H46" s="554">
        <f t="shared" si="15"/>
        <v>923.08333333333337</v>
      </c>
      <c r="I46" s="554">
        <f t="shared" si="15"/>
        <v>923.08333333333337</v>
      </c>
      <c r="J46" s="554">
        <f t="shared" si="15"/>
        <v>923.08333333333337</v>
      </c>
      <c r="K46" s="554">
        <f t="shared" si="15"/>
        <v>923.08333333333337</v>
      </c>
      <c r="L46" s="554">
        <f t="shared" si="15"/>
        <v>923.08333333333337</v>
      </c>
      <c r="M46" s="554">
        <f t="shared" si="15"/>
        <v>923.08333333333337</v>
      </c>
      <c r="N46" s="554">
        <f t="shared" si="15"/>
        <v>923.08333333333337</v>
      </c>
      <c r="O46" s="554">
        <f t="shared" si="15"/>
        <v>923.08333333333337</v>
      </c>
      <c r="P46" s="498">
        <f t="shared" si="4"/>
        <v>11077.000000000002</v>
      </c>
      <c r="Q46" s="511" t="s">
        <v>54</v>
      </c>
    </row>
    <row r="47" spans="2:17" x14ac:dyDescent="0.35">
      <c r="B47" s="504">
        <f>Income!D42</f>
        <v>0</v>
      </c>
      <c r="C47" s="511" t="s">
        <v>384</v>
      </c>
      <c r="D47" s="554">
        <f>+B47/12</f>
        <v>0</v>
      </c>
      <c r="E47" s="554">
        <f t="shared" ref="E47:O54" si="16">+D47/12</f>
        <v>0</v>
      </c>
      <c r="F47" s="554">
        <f t="shared" si="16"/>
        <v>0</v>
      </c>
      <c r="G47" s="554">
        <f t="shared" si="16"/>
        <v>0</v>
      </c>
      <c r="H47" s="554">
        <f t="shared" si="16"/>
        <v>0</v>
      </c>
      <c r="I47" s="554">
        <f t="shared" si="16"/>
        <v>0</v>
      </c>
      <c r="J47" s="554">
        <f t="shared" si="16"/>
        <v>0</v>
      </c>
      <c r="K47" s="554">
        <f t="shared" si="16"/>
        <v>0</v>
      </c>
      <c r="L47" s="554">
        <f t="shared" si="16"/>
        <v>0</v>
      </c>
      <c r="M47" s="554">
        <f t="shared" si="16"/>
        <v>0</v>
      </c>
      <c r="N47" s="554">
        <f t="shared" si="16"/>
        <v>0</v>
      </c>
      <c r="O47" s="554">
        <f t="shared" si="16"/>
        <v>0</v>
      </c>
      <c r="P47" s="498">
        <f t="shared" si="4"/>
        <v>0</v>
      </c>
      <c r="Q47" s="511" t="s">
        <v>384</v>
      </c>
    </row>
    <row r="48" spans="2:17" x14ac:dyDescent="0.35">
      <c r="B48" s="504">
        <f>Income!D43</f>
        <v>7331</v>
      </c>
      <c r="C48" s="511" t="s">
        <v>385</v>
      </c>
      <c r="D48" s="554">
        <f t="shared" ref="D48:O48" si="17">+$B$48/12</f>
        <v>610.91666666666663</v>
      </c>
      <c r="E48" s="554">
        <f t="shared" si="17"/>
        <v>610.91666666666663</v>
      </c>
      <c r="F48" s="554">
        <f t="shared" si="17"/>
        <v>610.91666666666663</v>
      </c>
      <c r="G48" s="554">
        <f t="shared" si="17"/>
        <v>610.91666666666663</v>
      </c>
      <c r="H48" s="554">
        <f t="shared" si="17"/>
        <v>610.91666666666663</v>
      </c>
      <c r="I48" s="554">
        <f t="shared" si="17"/>
        <v>610.91666666666663</v>
      </c>
      <c r="J48" s="554">
        <f t="shared" si="17"/>
        <v>610.91666666666663</v>
      </c>
      <c r="K48" s="554">
        <f t="shared" si="17"/>
        <v>610.91666666666663</v>
      </c>
      <c r="L48" s="554">
        <f t="shared" si="17"/>
        <v>610.91666666666663</v>
      </c>
      <c r="M48" s="554">
        <f t="shared" si="17"/>
        <v>610.91666666666663</v>
      </c>
      <c r="N48" s="554">
        <f t="shared" si="17"/>
        <v>610.91666666666663</v>
      </c>
      <c r="O48" s="554">
        <f t="shared" si="17"/>
        <v>610.91666666666663</v>
      </c>
      <c r="P48" s="498">
        <f t="shared" si="4"/>
        <v>7331.0000000000009</v>
      </c>
      <c r="Q48" s="511" t="s">
        <v>385</v>
      </c>
    </row>
    <row r="49" spans="2:17" x14ac:dyDescent="0.35">
      <c r="B49" s="504">
        <f>Income!D44</f>
        <v>9389</v>
      </c>
      <c r="C49" s="511" t="s">
        <v>386</v>
      </c>
      <c r="D49" s="554">
        <f t="shared" ref="D49:O49" si="18">+$B$49/12</f>
        <v>782.41666666666663</v>
      </c>
      <c r="E49" s="554">
        <f t="shared" si="18"/>
        <v>782.41666666666663</v>
      </c>
      <c r="F49" s="554">
        <f t="shared" si="18"/>
        <v>782.41666666666663</v>
      </c>
      <c r="G49" s="554">
        <f t="shared" si="18"/>
        <v>782.41666666666663</v>
      </c>
      <c r="H49" s="554">
        <f t="shared" si="18"/>
        <v>782.41666666666663</v>
      </c>
      <c r="I49" s="554">
        <f t="shared" si="18"/>
        <v>782.41666666666663</v>
      </c>
      <c r="J49" s="554">
        <f t="shared" si="18"/>
        <v>782.41666666666663</v>
      </c>
      <c r="K49" s="554">
        <f t="shared" si="18"/>
        <v>782.41666666666663</v>
      </c>
      <c r="L49" s="554">
        <f t="shared" si="18"/>
        <v>782.41666666666663</v>
      </c>
      <c r="M49" s="554">
        <f t="shared" si="18"/>
        <v>782.41666666666663</v>
      </c>
      <c r="N49" s="554">
        <f t="shared" si="18"/>
        <v>782.41666666666663</v>
      </c>
      <c r="O49" s="554">
        <f t="shared" si="18"/>
        <v>782.41666666666663</v>
      </c>
      <c r="P49" s="498">
        <f t="shared" si="4"/>
        <v>9389</v>
      </c>
      <c r="Q49" s="511" t="s">
        <v>386</v>
      </c>
    </row>
    <row r="50" spans="2:17" x14ac:dyDescent="0.35">
      <c r="B50" s="504">
        <f>Income!D45</f>
        <v>19244</v>
      </c>
      <c r="C50" s="511" t="s">
        <v>387</v>
      </c>
      <c r="D50" s="554">
        <f t="shared" ref="D50:O50" si="19">+$B$50/12</f>
        <v>1603.6666666666667</v>
      </c>
      <c r="E50" s="554">
        <f t="shared" si="19"/>
        <v>1603.6666666666667</v>
      </c>
      <c r="F50" s="554">
        <f t="shared" si="19"/>
        <v>1603.6666666666667</v>
      </c>
      <c r="G50" s="554">
        <f t="shared" si="19"/>
        <v>1603.6666666666667</v>
      </c>
      <c r="H50" s="554">
        <f t="shared" si="19"/>
        <v>1603.6666666666667</v>
      </c>
      <c r="I50" s="554">
        <f t="shared" si="19"/>
        <v>1603.6666666666667</v>
      </c>
      <c r="J50" s="554">
        <f t="shared" si="19"/>
        <v>1603.6666666666667</v>
      </c>
      <c r="K50" s="554">
        <f t="shared" si="19"/>
        <v>1603.6666666666667</v>
      </c>
      <c r="L50" s="554">
        <f t="shared" si="19"/>
        <v>1603.6666666666667</v>
      </c>
      <c r="M50" s="554">
        <f t="shared" si="19"/>
        <v>1603.6666666666667</v>
      </c>
      <c r="N50" s="554">
        <f t="shared" si="19"/>
        <v>1603.6666666666667</v>
      </c>
      <c r="O50" s="554">
        <f t="shared" si="19"/>
        <v>1603.6666666666667</v>
      </c>
      <c r="P50" s="498">
        <f t="shared" si="4"/>
        <v>19244</v>
      </c>
      <c r="Q50" s="511" t="s">
        <v>387</v>
      </c>
    </row>
    <row r="51" spans="2:17" x14ac:dyDescent="0.35">
      <c r="B51" s="504">
        <f>Income!D47</f>
        <v>0</v>
      </c>
      <c r="C51" s="511" t="s">
        <v>388</v>
      </c>
      <c r="D51" s="554">
        <f>+B51/12</f>
        <v>0</v>
      </c>
      <c r="E51" s="554">
        <f t="shared" si="16"/>
        <v>0</v>
      </c>
      <c r="F51" s="554">
        <f t="shared" si="16"/>
        <v>0</v>
      </c>
      <c r="G51" s="554">
        <f t="shared" si="16"/>
        <v>0</v>
      </c>
      <c r="H51" s="554">
        <f t="shared" si="16"/>
        <v>0</v>
      </c>
      <c r="I51" s="554">
        <f t="shared" si="16"/>
        <v>0</v>
      </c>
      <c r="J51" s="554">
        <f t="shared" si="16"/>
        <v>0</v>
      </c>
      <c r="K51" s="554">
        <f t="shared" si="16"/>
        <v>0</v>
      </c>
      <c r="L51" s="554">
        <f t="shared" si="16"/>
        <v>0</v>
      </c>
      <c r="M51" s="554">
        <f t="shared" si="16"/>
        <v>0</v>
      </c>
      <c r="N51" s="554">
        <f t="shared" si="16"/>
        <v>0</v>
      </c>
      <c r="O51" s="554">
        <f t="shared" si="16"/>
        <v>0</v>
      </c>
      <c r="P51" s="498">
        <f t="shared" si="4"/>
        <v>0</v>
      </c>
      <c r="Q51" s="511" t="s">
        <v>388</v>
      </c>
    </row>
    <row r="52" spans="2:17" x14ac:dyDescent="0.35">
      <c r="B52" s="504">
        <f>Income!D48</f>
        <v>1792</v>
      </c>
      <c r="C52" s="511" t="s">
        <v>389</v>
      </c>
      <c r="D52" s="554">
        <f t="shared" ref="D52:O52" si="20">+$B$52/12</f>
        <v>149.33333333333334</v>
      </c>
      <c r="E52" s="554">
        <f t="shared" si="20"/>
        <v>149.33333333333334</v>
      </c>
      <c r="F52" s="554">
        <f t="shared" si="20"/>
        <v>149.33333333333334</v>
      </c>
      <c r="G52" s="554">
        <f t="shared" si="20"/>
        <v>149.33333333333334</v>
      </c>
      <c r="H52" s="554">
        <f t="shared" si="20"/>
        <v>149.33333333333334</v>
      </c>
      <c r="I52" s="554">
        <f t="shared" si="20"/>
        <v>149.33333333333334</v>
      </c>
      <c r="J52" s="554">
        <f t="shared" si="20"/>
        <v>149.33333333333334</v>
      </c>
      <c r="K52" s="554">
        <f t="shared" si="20"/>
        <v>149.33333333333334</v>
      </c>
      <c r="L52" s="554">
        <f t="shared" si="20"/>
        <v>149.33333333333334</v>
      </c>
      <c r="M52" s="554">
        <f t="shared" si="20"/>
        <v>149.33333333333334</v>
      </c>
      <c r="N52" s="554">
        <f t="shared" si="20"/>
        <v>149.33333333333334</v>
      </c>
      <c r="O52" s="554">
        <f t="shared" si="20"/>
        <v>149.33333333333334</v>
      </c>
      <c r="P52" s="498">
        <f t="shared" si="4"/>
        <v>1791.9999999999998</v>
      </c>
      <c r="Q52" s="511" t="s">
        <v>389</v>
      </c>
    </row>
    <row r="53" spans="2:17" x14ac:dyDescent="0.35">
      <c r="B53" s="504">
        <f>Income!D49</f>
        <v>0</v>
      </c>
      <c r="C53" s="511" t="s">
        <v>62</v>
      </c>
      <c r="D53" s="554">
        <f>+B53/12</f>
        <v>0</v>
      </c>
      <c r="E53" s="554">
        <f t="shared" si="16"/>
        <v>0</v>
      </c>
      <c r="F53" s="554">
        <f t="shared" si="16"/>
        <v>0</v>
      </c>
      <c r="G53" s="554">
        <f t="shared" si="16"/>
        <v>0</v>
      </c>
      <c r="H53" s="554">
        <f t="shared" si="16"/>
        <v>0</v>
      </c>
      <c r="I53" s="554">
        <f t="shared" si="16"/>
        <v>0</v>
      </c>
      <c r="J53" s="554">
        <f t="shared" si="16"/>
        <v>0</v>
      </c>
      <c r="K53" s="554">
        <f t="shared" si="16"/>
        <v>0</v>
      </c>
      <c r="L53" s="554">
        <f t="shared" si="16"/>
        <v>0</v>
      </c>
      <c r="M53" s="554">
        <f t="shared" si="16"/>
        <v>0</v>
      </c>
      <c r="N53" s="554">
        <f t="shared" si="16"/>
        <v>0</v>
      </c>
      <c r="O53" s="554">
        <f t="shared" si="16"/>
        <v>0</v>
      </c>
      <c r="P53" s="498">
        <f t="shared" si="4"/>
        <v>0</v>
      </c>
      <c r="Q53" s="511" t="s">
        <v>62</v>
      </c>
    </row>
    <row r="54" spans="2:17" x14ac:dyDescent="0.35">
      <c r="B54" s="504">
        <f>Income!D50</f>
        <v>0</v>
      </c>
      <c r="C54" s="511" t="s">
        <v>390</v>
      </c>
      <c r="D54" s="554">
        <f>+B54/12</f>
        <v>0</v>
      </c>
      <c r="E54" s="554">
        <f t="shared" si="16"/>
        <v>0</v>
      </c>
      <c r="F54" s="554">
        <f t="shared" si="16"/>
        <v>0</v>
      </c>
      <c r="G54" s="554">
        <f t="shared" si="16"/>
        <v>0</v>
      </c>
      <c r="H54" s="554">
        <f t="shared" si="16"/>
        <v>0</v>
      </c>
      <c r="I54" s="554">
        <f t="shared" si="16"/>
        <v>0</v>
      </c>
      <c r="J54" s="554">
        <f t="shared" si="16"/>
        <v>0</v>
      </c>
      <c r="K54" s="554">
        <f t="shared" si="16"/>
        <v>0</v>
      </c>
      <c r="L54" s="554">
        <f t="shared" si="16"/>
        <v>0</v>
      </c>
      <c r="M54" s="554">
        <f t="shared" si="16"/>
        <v>0</v>
      </c>
      <c r="N54" s="554">
        <f t="shared" si="16"/>
        <v>0</v>
      </c>
      <c r="O54" s="554">
        <f t="shared" si="16"/>
        <v>0</v>
      </c>
      <c r="P54" s="498">
        <f t="shared" si="4"/>
        <v>0</v>
      </c>
      <c r="Q54" s="511" t="s">
        <v>390</v>
      </c>
    </row>
    <row r="55" spans="2:17" x14ac:dyDescent="0.35">
      <c r="B55" s="504">
        <f>Income!D51</f>
        <v>26522</v>
      </c>
      <c r="C55" s="511" t="s">
        <v>64</v>
      </c>
      <c r="D55" s="554">
        <f t="shared" ref="D55:O55" si="21">+$B$55/12</f>
        <v>2210.1666666666665</v>
      </c>
      <c r="E55" s="554">
        <f t="shared" si="21"/>
        <v>2210.1666666666665</v>
      </c>
      <c r="F55" s="554">
        <f t="shared" si="21"/>
        <v>2210.1666666666665</v>
      </c>
      <c r="G55" s="554">
        <f t="shared" si="21"/>
        <v>2210.1666666666665</v>
      </c>
      <c r="H55" s="554">
        <f t="shared" si="21"/>
        <v>2210.1666666666665</v>
      </c>
      <c r="I55" s="554">
        <f t="shared" si="21"/>
        <v>2210.1666666666665</v>
      </c>
      <c r="J55" s="554">
        <f t="shared" si="21"/>
        <v>2210.1666666666665</v>
      </c>
      <c r="K55" s="554">
        <f t="shared" si="21"/>
        <v>2210.1666666666665</v>
      </c>
      <c r="L55" s="554">
        <f t="shared" si="21"/>
        <v>2210.1666666666665</v>
      </c>
      <c r="M55" s="554">
        <f t="shared" si="21"/>
        <v>2210.1666666666665</v>
      </c>
      <c r="N55" s="554">
        <f t="shared" si="21"/>
        <v>2210.1666666666665</v>
      </c>
      <c r="O55" s="554">
        <f t="shared" si="21"/>
        <v>2210.1666666666665</v>
      </c>
      <c r="P55" s="498">
        <f t="shared" si="4"/>
        <v>26522.000000000004</v>
      </c>
      <c r="Q55" s="511" t="s">
        <v>64</v>
      </c>
    </row>
    <row r="56" spans="2:17" x14ac:dyDescent="0.35">
      <c r="B56" s="499">
        <f>SUM(B25:B55)</f>
        <v>1785916</v>
      </c>
      <c r="C56" s="370" t="s">
        <v>391</v>
      </c>
      <c r="D56" s="499">
        <f>SUM(D25:D55)</f>
        <v>583916.66666666651</v>
      </c>
      <c r="E56" s="499">
        <f t="shared" ref="E56:P56" si="22">SUM(E25:E55)</f>
        <v>120116.66666666667</v>
      </c>
      <c r="F56" s="499">
        <f t="shared" si="22"/>
        <v>120116.66666666667</v>
      </c>
      <c r="G56" s="499">
        <f t="shared" si="22"/>
        <v>113652.83333333333</v>
      </c>
      <c r="H56" s="499">
        <f t="shared" si="22"/>
        <v>197902.83333333334</v>
      </c>
      <c r="I56" s="499">
        <f t="shared" si="22"/>
        <v>104939</v>
      </c>
      <c r="J56" s="499">
        <f t="shared" si="22"/>
        <v>22939.000000000004</v>
      </c>
      <c r="K56" s="499">
        <f t="shared" si="22"/>
        <v>22939.000000000004</v>
      </c>
      <c r="L56" s="499">
        <f t="shared" si="22"/>
        <v>278719</v>
      </c>
      <c r="M56" s="499">
        <f t="shared" si="22"/>
        <v>22939.000000000004</v>
      </c>
      <c r="N56" s="499">
        <f t="shared" si="22"/>
        <v>35866.666666666664</v>
      </c>
      <c r="O56" s="499">
        <f t="shared" si="22"/>
        <v>161866.66666666666</v>
      </c>
      <c r="P56" s="499">
        <f t="shared" si="22"/>
        <v>1785914</v>
      </c>
      <c r="Q56" s="370" t="s">
        <v>391</v>
      </c>
    </row>
    <row r="57" spans="2:17" x14ac:dyDescent="0.35">
      <c r="B57" s="484"/>
      <c r="C57" s="368" t="s">
        <v>392</v>
      </c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67"/>
      <c r="O57" s="367"/>
      <c r="P57" s="498">
        <f>SUM(D57:O57)</f>
        <v>0</v>
      </c>
      <c r="Q57" s="368" t="s">
        <v>392</v>
      </c>
    </row>
    <row r="58" spans="2:17" x14ac:dyDescent="0.35">
      <c r="B58" s="506">
        <f>B56-B57</f>
        <v>1785916</v>
      </c>
      <c r="C58" s="370" t="s">
        <v>393</v>
      </c>
      <c r="D58" s="506">
        <f t="shared" ref="D58:P58" si="23">D56-D57</f>
        <v>583916.66666666651</v>
      </c>
      <c r="E58" s="506">
        <f t="shared" si="23"/>
        <v>120116.66666666667</v>
      </c>
      <c r="F58" s="506">
        <f t="shared" si="23"/>
        <v>120116.66666666667</v>
      </c>
      <c r="G58" s="506">
        <f t="shared" si="23"/>
        <v>113652.83333333333</v>
      </c>
      <c r="H58" s="506">
        <f t="shared" si="23"/>
        <v>197902.83333333334</v>
      </c>
      <c r="I58" s="506">
        <f t="shared" si="23"/>
        <v>104939</v>
      </c>
      <c r="J58" s="506">
        <f t="shared" si="23"/>
        <v>22939.000000000004</v>
      </c>
      <c r="K58" s="506">
        <f t="shared" si="23"/>
        <v>22939.000000000004</v>
      </c>
      <c r="L58" s="506">
        <f t="shared" si="23"/>
        <v>278719</v>
      </c>
      <c r="M58" s="506">
        <f t="shared" si="23"/>
        <v>22939.000000000004</v>
      </c>
      <c r="N58" s="506">
        <f t="shared" si="23"/>
        <v>35866.666666666664</v>
      </c>
      <c r="O58" s="506">
        <f t="shared" si="23"/>
        <v>161866.66666666666</v>
      </c>
      <c r="P58" s="506">
        <f t="shared" si="23"/>
        <v>1785914</v>
      </c>
      <c r="Q58" s="370" t="s">
        <v>393</v>
      </c>
    </row>
    <row r="59" spans="2:17" x14ac:dyDescent="0.35">
      <c r="B59" s="506">
        <f>+B5</f>
        <v>128362</v>
      </c>
      <c r="C59" s="370" t="s">
        <v>394</v>
      </c>
      <c r="D59" s="506">
        <f>+D13-D58</f>
        <v>-449554.66666666651</v>
      </c>
      <c r="E59" s="506">
        <f t="shared" ref="E59:O59" si="24">+E13-E58</f>
        <v>-567671.33333333314</v>
      </c>
      <c r="F59" s="506">
        <f t="shared" si="24"/>
        <v>-677787.99999999977</v>
      </c>
      <c r="G59" s="506">
        <f t="shared" si="24"/>
        <v>-269197.83333333308</v>
      </c>
      <c r="H59" s="506">
        <f t="shared" si="24"/>
        <v>282899.3333333336</v>
      </c>
      <c r="I59" s="506">
        <f t="shared" si="24"/>
        <v>477960.3333333336</v>
      </c>
      <c r="J59" s="506">
        <f t="shared" si="24"/>
        <v>505021.3333333336</v>
      </c>
      <c r="K59" s="506">
        <f t="shared" si="24"/>
        <v>522082.3333333336</v>
      </c>
      <c r="L59" s="506">
        <f t="shared" si="24"/>
        <v>263363.3333333336</v>
      </c>
      <c r="M59" s="506">
        <f t="shared" si="24"/>
        <v>260424.3333333336</v>
      </c>
      <c r="N59" s="506">
        <f t="shared" si="24"/>
        <v>224557.66666666695</v>
      </c>
      <c r="O59" s="506">
        <f t="shared" si="24"/>
        <v>462691.00000000035</v>
      </c>
      <c r="P59" s="506">
        <f>+O59</f>
        <v>462691.00000000035</v>
      </c>
      <c r="Q59" s="370" t="s">
        <v>394</v>
      </c>
    </row>
  </sheetData>
  <mergeCells count="1">
    <mergeCell ref="B1:B4"/>
  </mergeCells>
  <pageMargins left="0.7" right="0.7" top="0.75" bottom="0.75" header="0.3" footer="0.3"/>
  <pageSetup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Q59"/>
  <sheetViews>
    <sheetView zoomScaleNormal="100" workbookViewId="0">
      <pane ySplit="6" topLeftCell="A7" activePane="bottomLeft" state="frozen"/>
      <selection pane="bottomLeft" activeCell="D17" sqref="D17"/>
    </sheetView>
  </sheetViews>
  <sheetFormatPr defaultColWidth="7.4609375" defaultRowHeight="14.5" x14ac:dyDescent="0.35"/>
  <cols>
    <col min="1" max="1" width="21" style="513" customWidth="1"/>
    <col min="2" max="2" width="9" style="483" customWidth="1"/>
    <col min="3" max="3" width="27.4609375" style="483" customWidth="1"/>
    <col min="4" max="4" width="9.15234375" style="483" customWidth="1"/>
    <col min="5" max="8" width="7.4609375" style="483"/>
    <col min="9" max="10" width="7.4609375" style="483" bestFit="1" customWidth="1"/>
    <col min="11" max="12" width="6.84375" style="483" customWidth="1"/>
    <col min="13" max="13" width="6.61328125" style="483" customWidth="1"/>
    <col min="14" max="14" width="6.4609375" style="483" customWidth="1"/>
    <col min="15" max="15" width="7.61328125" style="483" bestFit="1" customWidth="1"/>
    <col min="16" max="16" width="13.84375" style="483" bestFit="1" customWidth="1"/>
    <col min="17" max="17" width="8.84375" style="483" bestFit="1" customWidth="1"/>
    <col min="18" max="16384" width="7.4609375" style="483"/>
  </cols>
  <sheetData>
    <row r="1" spans="2:17" x14ac:dyDescent="0.35">
      <c r="B1" s="486"/>
      <c r="C1" s="377"/>
      <c r="D1" s="493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</row>
    <row r="2" spans="2:17" ht="15" customHeight="1" x14ac:dyDescent="0.35">
      <c r="B2" s="486"/>
      <c r="C2" s="508" t="s">
        <v>8</v>
      </c>
      <c r="D2" s="493"/>
      <c r="E2" s="251"/>
      <c r="F2" s="251"/>
      <c r="G2" s="251"/>
      <c r="H2" s="251"/>
      <c r="I2" s="251"/>
      <c r="J2" s="254"/>
      <c r="K2" s="254"/>
      <c r="L2" s="254"/>
      <c r="M2" s="255"/>
      <c r="N2" s="255"/>
      <c r="O2" s="254"/>
      <c r="P2" s="253" t="s">
        <v>355</v>
      </c>
      <c r="Q2" s="252" t="s">
        <v>356</v>
      </c>
    </row>
    <row r="3" spans="2:17" ht="15" customHeight="1" x14ac:dyDescent="0.35">
      <c r="B3" s="486"/>
      <c r="C3" s="508" t="s">
        <v>357</v>
      </c>
      <c r="D3" s="618" t="s">
        <v>328</v>
      </c>
      <c r="E3" s="492"/>
      <c r="F3" s="492"/>
      <c r="G3" s="492"/>
      <c r="H3" s="492"/>
      <c r="I3" s="492"/>
      <c r="J3" s="250"/>
      <c r="K3" s="492"/>
      <c r="L3" s="246"/>
      <c r="M3" s="246"/>
      <c r="N3" s="246"/>
      <c r="O3" s="492"/>
      <c r="P3" s="492"/>
      <c r="Q3" s="492"/>
    </row>
    <row r="4" spans="2:17" ht="25.5" customHeight="1" x14ac:dyDescent="0.35">
      <c r="B4" s="486"/>
      <c r="C4" s="369"/>
      <c r="D4" s="620"/>
      <c r="E4" s="249" t="s">
        <v>358</v>
      </c>
      <c r="F4" s="248" t="s">
        <v>359</v>
      </c>
      <c r="G4" s="248" t="s">
        <v>360</v>
      </c>
      <c r="H4" s="248" t="s">
        <v>361</v>
      </c>
      <c r="I4" s="248" t="s">
        <v>362</v>
      </c>
      <c r="J4" s="248" t="s">
        <v>363</v>
      </c>
      <c r="K4" s="248" t="s">
        <v>364</v>
      </c>
      <c r="L4" s="248" t="s">
        <v>365</v>
      </c>
      <c r="M4" s="248" t="s">
        <v>366</v>
      </c>
      <c r="N4" s="248" t="s">
        <v>367</v>
      </c>
      <c r="O4" s="248" t="s">
        <v>368</v>
      </c>
      <c r="P4" s="248" t="s">
        <v>369</v>
      </c>
      <c r="Q4" s="247" t="s">
        <v>370</v>
      </c>
    </row>
    <row r="5" spans="2:17" x14ac:dyDescent="0.35">
      <c r="B5" s="486"/>
      <c r="C5" s="370" t="s">
        <v>395</v>
      </c>
      <c r="D5" s="501"/>
      <c r="E5" s="498"/>
      <c r="F5" s="496"/>
      <c r="G5" s="496"/>
      <c r="H5" s="496"/>
      <c r="I5" s="496"/>
      <c r="J5" s="496"/>
      <c r="K5" s="496"/>
      <c r="L5" s="496"/>
      <c r="M5" s="496"/>
      <c r="N5" s="496"/>
      <c r="O5" s="496"/>
      <c r="P5" s="496"/>
      <c r="Q5" s="498">
        <f t="shared" ref="Q5:Q11" si="0">SUM(E5:P5)</f>
        <v>0</v>
      </c>
    </row>
    <row r="6" spans="2:17" x14ac:dyDescent="0.35">
      <c r="B6" s="486"/>
      <c r="C6" s="376"/>
      <c r="D6" s="497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498">
        <f t="shared" si="0"/>
        <v>0</v>
      </c>
    </row>
    <row r="7" spans="2:17" ht="15" thickBot="1" x14ac:dyDescent="0.4">
      <c r="B7" s="486"/>
      <c r="C7" s="372" t="s">
        <v>372</v>
      </c>
      <c r="D7" s="491"/>
      <c r="E7" s="373"/>
      <c r="F7" s="373"/>
      <c r="G7" s="373"/>
      <c r="H7" s="373"/>
      <c r="I7" s="373"/>
      <c r="J7" s="373"/>
      <c r="K7" s="373"/>
      <c r="L7" s="373"/>
      <c r="M7" s="373"/>
      <c r="N7" s="373"/>
      <c r="O7" s="373"/>
      <c r="P7" s="373"/>
      <c r="Q7" s="498">
        <f t="shared" si="0"/>
        <v>0</v>
      </c>
    </row>
    <row r="8" spans="2:17" ht="15" thickTop="1" x14ac:dyDescent="0.35">
      <c r="B8" s="488" t="s">
        <v>33</v>
      </c>
      <c r="C8" s="511" t="s">
        <v>373</v>
      </c>
      <c r="D8" s="502">
        <v>2219256</v>
      </c>
      <c r="E8" s="498">
        <v>6000</v>
      </c>
      <c r="F8" s="498">
        <v>2000</v>
      </c>
      <c r="G8" s="498">
        <v>10000</v>
      </c>
      <c r="H8" s="498">
        <v>500000</v>
      </c>
      <c r="I8" s="498">
        <v>750000</v>
      </c>
      <c r="J8" s="498">
        <v>300000</v>
      </c>
      <c r="K8" s="498">
        <v>50000</v>
      </c>
      <c r="L8" s="498">
        <v>40000</v>
      </c>
      <c r="M8" s="498">
        <v>20000</v>
      </c>
      <c r="N8" s="498">
        <v>20000</v>
      </c>
      <c r="O8" s="496"/>
      <c r="P8" s="498">
        <v>500000</v>
      </c>
      <c r="Q8" s="498">
        <f t="shared" si="0"/>
        <v>2198000</v>
      </c>
    </row>
    <row r="9" spans="2:17" ht="23" x14ac:dyDescent="0.35">
      <c r="B9" s="486"/>
      <c r="C9" s="511" t="s">
        <v>374</v>
      </c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7"/>
      <c r="Q9" s="498">
        <f t="shared" si="0"/>
        <v>0</v>
      </c>
    </row>
    <row r="10" spans="2:17" x14ac:dyDescent="0.35">
      <c r="B10" s="486"/>
      <c r="C10" s="511" t="s">
        <v>375</v>
      </c>
      <c r="D10" s="49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498">
        <f t="shared" si="0"/>
        <v>0</v>
      </c>
    </row>
    <row r="11" spans="2:17" x14ac:dyDescent="0.35">
      <c r="B11" s="486"/>
      <c r="C11" s="511" t="s">
        <v>375</v>
      </c>
      <c r="D11" s="49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7"/>
      <c r="Q11" s="498">
        <f t="shared" si="0"/>
        <v>0</v>
      </c>
    </row>
    <row r="12" spans="2:17" ht="15" thickBot="1" x14ac:dyDescent="0.4">
      <c r="B12" s="486"/>
      <c r="C12" s="370" t="s">
        <v>376</v>
      </c>
      <c r="D12" s="500">
        <f>SUM(D8:D11)</f>
        <v>2219256</v>
      </c>
      <c r="E12" s="500">
        <f t="shared" ref="E12:P12" si="1">SUM(E8:E11)</f>
        <v>6000</v>
      </c>
      <c r="F12" s="500">
        <f t="shared" si="1"/>
        <v>2000</v>
      </c>
      <c r="G12" s="500">
        <f t="shared" si="1"/>
        <v>10000</v>
      </c>
      <c r="H12" s="500">
        <f t="shared" si="1"/>
        <v>500000</v>
      </c>
      <c r="I12" s="500">
        <f t="shared" si="1"/>
        <v>750000</v>
      </c>
      <c r="J12" s="500">
        <f t="shared" si="1"/>
        <v>300000</v>
      </c>
      <c r="K12" s="500">
        <f t="shared" si="1"/>
        <v>50000</v>
      </c>
      <c r="L12" s="500">
        <f t="shared" si="1"/>
        <v>40000</v>
      </c>
      <c r="M12" s="500">
        <f t="shared" si="1"/>
        <v>20000</v>
      </c>
      <c r="N12" s="500">
        <f t="shared" si="1"/>
        <v>20000</v>
      </c>
      <c r="O12" s="500">
        <f t="shared" si="1"/>
        <v>0</v>
      </c>
      <c r="P12" s="500">
        <f t="shared" si="1"/>
        <v>500000</v>
      </c>
      <c r="Q12" s="500">
        <f>SUM(D12:P12)</f>
        <v>4417256</v>
      </c>
    </row>
    <row r="13" spans="2:17" ht="23" customHeight="1" thickTop="1" x14ac:dyDescent="0.35">
      <c r="B13" s="488" t="s">
        <v>39</v>
      </c>
      <c r="C13" s="370" t="s">
        <v>377</v>
      </c>
      <c r="D13" s="500">
        <f>SUM(D8:D11)</f>
        <v>2219256</v>
      </c>
      <c r="E13" s="500">
        <f t="shared" ref="E13:P13" si="2">SUM(E8:E11)</f>
        <v>6000</v>
      </c>
      <c r="F13" s="500">
        <f t="shared" si="2"/>
        <v>2000</v>
      </c>
      <c r="G13" s="500">
        <f t="shared" si="2"/>
        <v>10000</v>
      </c>
      <c r="H13" s="500">
        <f t="shared" si="2"/>
        <v>500000</v>
      </c>
      <c r="I13" s="500">
        <f t="shared" si="2"/>
        <v>750000</v>
      </c>
      <c r="J13" s="500">
        <f t="shared" si="2"/>
        <v>300000</v>
      </c>
      <c r="K13" s="500">
        <f t="shared" si="2"/>
        <v>50000</v>
      </c>
      <c r="L13" s="500">
        <f t="shared" si="2"/>
        <v>40000</v>
      </c>
      <c r="M13" s="500">
        <f t="shared" si="2"/>
        <v>20000</v>
      </c>
      <c r="N13" s="500">
        <f t="shared" si="2"/>
        <v>20000</v>
      </c>
      <c r="O13" s="500">
        <f t="shared" si="2"/>
        <v>0</v>
      </c>
      <c r="P13" s="500">
        <f t="shared" si="2"/>
        <v>500000</v>
      </c>
      <c r="Q13" s="500">
        <f>SUM(D13:P13)</f>
        <v>4417256</v>
      </c>
    </row>
    <row r="14" spans="2:17" x14ac:dyDescent="0.35">
      <c r="B14" s="486"/>
      <c r="C14" s="374"/>
      <c r="D14" s="490"/>
      <c r="E14" s="373"/>
      <c r="F14" s="373"/>
      <c r="G14" s="373"/>
      <c r="H14" s="373"/>
      <c r="I14" s="373"/>
      <c r="J14" s="373"/>
      <c r="K14" s="373"/>
      <c r="L14" s="373"/>
      <c r="M14" s="373"/>
      <c r="N14" s="373"/>
      <c r="O14" s="373"/>
      <c r="P14" s="373"/>
      <c r="Q14" s="498">
        <f t="shared" ref="Q14:Q55" si="3">SUM(E14:P14)</f>
        <v>0</v>
      </c>
    </row>
    <row r="15" spans="2:17" x14ac:dyDescent="0.35">
      <c r="B15" s="486"/>
      <c r="C15" s="372" t="s">
        <v>378</v>
      </c>
      <c r="D15" s="489"/>
      <c r="E15" s="371"/>
      <c r="F15" s="371"/>
      <c r="G15" s="371"/>
      <c r="H15" s="371"/>
      <c r="I15" s="371"/>
      <c r="J15" s="371"/>
      <c r="K15" s="371"/>
      <c r="L15" s="371"/>
      <c r="M15" s="371"/>
      <c r="N15" s="371"/>
      <c r="O15" s="371"/>
      <c r="P15" s="371"/>
      <c r="Q15" s="498">
        <f t="shared" si="3"/>
        <v>0</v>
      </c>
    </row>
    <row r="16" spans="2:17" x14ac:dyDescent="0.35">
      <c r="B16" s="486"/>
      <c r="C16" s="494" t="s">
        <v>23</v>
      </c>
      <c r="D16" s="489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498">
        <f t="shared" si="3"/>
        <v>0</v>
      </c>
    </row>
    <row r="17" spans="2:17" x14ac:dyDescent="0.35">
      <c r="B17" s="486"/>
      <c r="C17" s="512" t="s">
        <v>24</v>
      </c>
      <c r="D17" s="503">
        <f>Income!E8</f>
        <v>50000</v>
      </c>
      <c r="E17" s="505"/>
      <c r="F17" s="505"/>
      <c r="G17" s="505"/>
      <c r="H17" s="505"/>
      <c r="I17" s="505"/>
      <c r="J17" s="505"/>
      <c r="K17" s="505"/>
      <c r="L17" s="505"/>
      <c r="M17" s="505"/>
      <c r="N17" s="505"/>
      <c r="O17" s="505">
        <v>50000</v>
      </c>
      <c r="P17" s="505"/>
      <c r="Q17" s="498">
        <f t="shared" si="3"/>
        <v>50000</v>
      </c>
    </row>
    <row r="18" spans="2:17" x14ac:dyDescent="0.35">
      <c r="B18" s="486"/>
      <c r="C18" s="512" t="s">
        <v>25</v>
      </c>
      <c r="D18" s="503">
        <f>Income!E9</f>
        <v>0</v>
      </c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5"/>
      <c r="Q18" s="498">
        <f t="shared" si="3"/>
        <v>0</v>
      </c>
    </row>
    <row r="19" spans="2:17" x14ac:dyDescent="0.35">
      <c r="B19" s="486"/>
      <c r="C19" s="512" t="s">
        <v>26</v>
      </c>
      <c r="D19" s="503">
        <f>Income!E10</f>
        <v>6915</v>
      </c>
      <c r="E19" s="505"/>
      <c r="F19" s="505"/>
      <c r="G19" s="505"/>
      <c r="H19" s="505"/>
      <c r="I19" s="505"/>
      <c r="J19" s="505"/>
      <c r="K19" s="505"/>
      <c r="L19" s="505"/>
      <c r="M19" s="505"/>
      <c r="N19" s="505"/>
      <c r="O19" s="505">
        <v>6916</v>
      </c>
      <c r="P19" s="505"/>
      <c r="Q19" s="498">
        <f t="shared" si="3"/>
        <v>6916</v>
      </c>
    </row>
    <row r="20" spans="2:17" x14ac:dyDescent="0.35">
      <c r="B20" s="486"/>
      <c r="C20" s="512" t="s">
        <v>27</v>
      </c>
      <c r="D20" s="503">
        <f>Income!E11</f>
        <v>1</v>
      </c>
      <c r="E20" s="505"/>
      <c r="F20" s="505"/>
      <c r="G20" s="505"/>
      <c r="H20" s="505"/>
      <c r="I20" s="505"/>
      <c r="J20" s="505"/>
      <c r="K20" s="505"/>
      <c r="L20" s="505"/>
      <c r="M20" s="505"/>
      <c r="N20" s="505"/>
      <c r="O20" s="505"/>
      <c r="P20" s="505"/>
      <c r="Q20" s="498">
        <f t="shared" si="3"/>
        <v>0</v>
      </c>
    </row>
    <row r="21" spans="2:17" x14ac:dyDescent="0.35">
      <c r="B21" s="486"/>
      <c r="C21" s="512" t="s">
        <v>28</v>
      </c>
      <c r="D21" s="503">
        <f>Income!E12</f>
        <v>393</v>
      </c>
      <c r="E21" s="505"/>
      <c r="F21" s="505"/>
      <c r="G21" s="505"/>
      <c r="H21" s="505"/>
      <c r="I21" s="505"/>
      <c r="J21" s="505"/>
      <c r="K21" s="505"/>
      <c r="L21" s="505"/>
      <c r="M21" s="505"/>
      <c r="N21" s="505"/>
      <c r="O21" s="505">
        <v>393</v>
      </c>
      <c r="P21" s="505"/>
      <c r="Q21" s="498">
        <f t="shared" si="3"/>
        <v>393</v>
      </c>
    </row>
    <row r="22" spans="2:17" x14ac:dyDescent="0.35">
      <c r="B22" s="486"/>
      <c r="C22" s="512" t="s">
        <v>29</v>
      </c>
      <c r="D22" s="503">
        <f>Income!E13</f>
        <v>0</v>
      </c>
      <c r="E22" s="505"/>
      <c r="F22" s="505"/>
      <c r="G22" s="505"/>
      <c r="H22" s="505"/>
      <c r="I22" s="505"/>
      <c r="J22" s="505"/>
      <c r="K22" s="505"/>
      <c r="L22" s="505"/>
      <c r="M22" s="505"/>
      <c r="N22" s="505"/>
      <c r="O22" s="505"/>
      <c r="P22" s="505"/>
      <c r="Q22" s="498">
        <f t="shared" si="3"/>
        <v>0</v>
      </c>
    </row>
    <row r="23" spans="2:17" x14ac:dyDescent="0.35">
      <c r="B23" s="486"/>
      <c r="C23" s="512" t="s">
        <v>30</v>
      </c>
      <c r="D23" s="503">
        <f>Income!E14</f>
        <v>2875</v>
      </c>
      <c r="E23" s="505"/>
      <c r="F23" s="505"/>
      <c r="G23" s="505"/>
      <c r="H23" s="505"/>
      <c r="I23" s="505"/>
      <c r="J23" s="505"/>
      <c r="K23" s="505"/>
      <c r="L23" s="505"/>
      <c r="M23" s="505"/>
      <c r="N23" s="505"/>
      <c r="O23" s="505"/>
      <c r="P23" s="505"/>
      <c r="Q23" s="498">
        <f t="shared" si="3"/>
        <v>0</v>
      </c>
    </row>
    <row r="24" spans="2:17" x14ac:dyDescent="0.35">
      <c r="B24" s="486"/>
      <c r="C24" s="512" t="s">
        <v>31</v>
      </c>
      <c r="D24" s="503">
        <f>Income!E15</f>
        <v>998</v>
      </c>
      <c r="E24" s="505"/>
      <c r="F24" s="505"/>
      <c r="G24" s="505"/>
      <c r="H24" s="505"/>
      <c r="I24" s="505"/>
      <c r="J24" s="505"/>
      <c r="K24" s="505"/>
      <c r="L24" s="505"/>
      <c r="M24" s="505"/>
      <c r="N24" s="505"/>
      <c r="O24" s="505"/>
      <c r="P24" s="505"/>
      <c r="Q24" s="498">
        <f t="shared" si="3"/>
        <v>0</v>
      </c>
    </row>
    <row r="25" spans="2:17" x14ac:dyDescent="0.35">
      <c r="B25" s="486"/>
      <c r="C25" s="494" t="s">
        <v>32</v>
      </c>
      <c r="D25" s="503">
        <f>SUM(D17:D24)</f>
        <v>61182</v>
      </c>
      <c r="E25" s="505"/>
      <c r="F25" s="505"/>
      <c r="G25" s="505"/>
      <c r="H25" s="505"/>
      <c r="I25" s="505"/>
      <c r="J25" s="505"/>
      <c r="K25" s="505"/>
      <c r="L25" s="505"/>
      <c r="M25" s="505"/>
      <c r="N25" s="505"/>
      <c r="O25" s="505"/>
      <c r="P25" s="505"/>
      <c r="Q25" s="498">
        <f t="shared" si="3"/>
        <v>0</v>
      </c>
    </row>
    <row r="26" spans="2:17" x14ac:dyDescent="0.35">
      <c r="B26" s="486"/>
      <c r="C26" s="495" t="s">
        <v>379</v>
      </c>
      <c r="D26" s="484"/>
      <c r="E26" s="505"/>
      <c r="F26" s="505"/>
      <c r="G26" s="505"/>
      <c r="H26" s="505"/>
      <c r="I26" s="505"/>
      <c r="J26" s="505"/>
      <c r="K26" s="505"/>
      <c r="L26" s="505"/>
      <c r="M26" s="505"/>
      <c r="N26" s="505"/>
      <c r="O26" s="505"/>
      <c r="P26" s="505"/>
      <c r="Q26" s="498">
        <f t="shared" si="3"/>
        <v>0</v>
      </c>
    </row>
    <row r="27" spans="2:17" x14ac:dyDescent="0.35">
      <c r="B27" s="486"/>
      <c r="C27" s="511" t="s">
        <v>34</v>
      </c>
      <c r="D27" s="503">
        <f>Income!E18</f>
        <v>2895</v>
      </c>
      <c r="E27" s="505"/>
      <c r="F27" s="505"/>
      <c r="G27" s="505"/>
      <c r="H27" s="505"/>
      <c r="I27" s="505"/>
      <c r="J27" s="505"/>
      <c r="K27" s="505"/>
      <c r="L27" s="505"/>
      <c r="M27" s="505"/>
      <c r="N27" s="505"/>
      <c r="O27" s="505"/>
      <c r="P27" s="505"/>
      <c r="Q27" s="498">
        <f t="shared" si="3"/>
        <v>0</v>
      </c>
    </row>
    <row r="28" spans="2:17" x14ac:dyDescent="0.35">
      <c r="B28" s="486"/>
      <c r="C28" s="511" t="s">
        <v>35</v>
      </c>
      <c r="D28" s="503">
        <f>Income!E19</f>
        <v>0</v>
      </c>
      <c r="E28" s="505"/>
      <c r="F28" s="505"/>
      <c r="G28" s="505"/>
      <c r="H28" s="505"/>
      <c r="I28" s="505"/>
      <c r="J28" s="505"/>
      <c r="K28" s="505"/>
      <c r="L28" s="505"/>
      <c r="M28" s="505"/>
      <c r="N28" s="505"/>
      <c r="O28" s="505"/>
      <c r="P28" s="505"/>
      <c r="Q28" s="498">
        <f t="shared" si="3"/>
        <v>0</v>
      </c>
    </row>
    <row r="29" spans="2:17" x14ac:dyDescent="0.35">
      <c r="B29" s="486"/>
      <c r="C29" s="511" t="s">
        <v>36</v>
      </c>
      <c r="D29" s="503">
        <f>Income!E20</f>
        <v>0</v>
      </c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505"/>
      <c r="Q29" s="498">
        <f t="shared" si="3"/>
        <v>0</v>
      </c>
    </row>
    <row r="30" spans="2:17" x14ac:dyDescent="0.35">
      <c r="B30" s="486"/>
      <c r="C30" s="511" t="s">
        <v>37</v>
      </c>
      <c r="D30" s="503">
        <f>Income!E21</f>
        <v>0</v>
      </c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498">
        <f t="shared" si="3"/>
        <v>0</v>
      </c>
    </row>
    <row r="31" spans="2:17" x14ac:dyDescent="0.35">
      <c r="B31" s="486"/>
      <c r="C31" s="495" t="s">
        <v>380</v>
      </c>
      <c r="D31" s="484"/>
      <c r="E31" s="505"/>
      <c r="F31" s="505"/>
      <c r="G31" s="505"/>
      <c r="H31" s="505"/>
      <c r="I31" s="505"/>
      <c r="J31" s="505"/>
      <c r="K31" s="505"/>
      <c r="L31" s="505"/>
      <c r="M31" s="505"/>
      <c r="N31" s="505"/>
      <c r="O31" s="505"/>
      <c r="P31" s="505"/>
      <c r="Q31" s="498">
        <f t="shared" si="3"/>
        <v>0</v>
      </c>
    </row>
    <row r="32" spans="2:17" ht="15" thickBot="1" x14ac:dyDescent="0.4">
      <c r="B32" s="486"/>
      <c r="C32" s="511" t="s">
        <v>381</v>
      </c>
      <c r="D32" s="504">
        <f>Income!D24</f>
        <v>713502</v>
      </c>
      <c r="E32" s="505"/>
      <c r="F32" s="505"/>
      <c r="G32" s="505"/>
      <c r="H32" s="505"/>
      <c r="I32" s="505"/>
      <c r="J32" s="505"/>
      <c r="K32" s="505"/>
      <c r="L32" s="505"/>
      <c r="M32" s="505"/>
      <c r="N32" s="505"/>
      <c r="O32" s="505"/>
      <c r="P32" s="505"/>
      <c r="Q32" s="498">
        <f t="shared" si="3"/>
        <v>0</v>
      </c>
    </row>
    <row r="33" spans="2:17" ht="15" thickTop="1" x14ac:dyDescent="0.35">
      <c r="B33" s="488" t="s">
        <v>42</v>
      </c>
      <c r="C33" s="511" t="s">
        <v>35</v>
      </c>
      <c r="D33" s="504">
        <f>Income!D25</f>
        <v>0</v>
      </c>
      <c r="E33" s="505"/>
      <c r="F33" s="505"/>
      <c r="G33" s="505"/>
      <c r="H33" s="505"/>
      <c r="I33" s="505"/>
      <c r="J33" s="505"/>
      <c r="K33" s="505"/>
      <c r="L33" s="505"/>
      <c r="M33" s="505"/>
      <c r="N33" s="505"/>
      <c r="O33" s="505"/>
      <c r="P33" s="505"/>
      <c r="Q33" s="498">
        <f t="shared" si="3"/>
        <v>0</v>
      </c>
    </row>
    <row r="34" spans="2:17" x14ac:dyDescent="0.35">
      <c r="B34" s="487"/>
      <c r="C34" s="511" t="s">
        <v>36</v>
      </c>
      <c r="D34" s="504">
        <f>Income!D26</f>
        <v>0</v>
      </c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P34" s="505"/>
      <c r="Q34" s="498">
        <f t="shared" si="3"/>
        <v>0</v>
      </c>
    </row>
    <row r="35" spans="2:17" x14ac:dyDescent="0.35">
      <c r="B35" s="487"/>
      <c r="C35" s="511" t="s">
        <v>37</v>
      </c>
      <c r="D35" s="504">
        <f>Income!D27</f>
        <v>0</v>
      </c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498">
        <f t="shared" si="3"/>
        <v>0</v>
      </c>
    </row>
    <row r="36" spans="2:17" x14ac:dyDescent="0.35">
      <c r="B36" s="486"/>
      <c r="C36" s="495" t="s">
        <v>382</v>
      </c>
      <c r="D36" s="484"/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5"/>
      <c r="P36" s="505"/>
      <c r="Q36" s="498">
        <f t="shared" si="3"/>
        <v>0</v>
      </c>
    </row>
    <row r="37" spans="2:17" x14ac:dyDescent="0.35">
      <c r="B37" s="486"/>
      <c r="C37" s="511" t="s">
        <v>43</v>
      </c>
      <c r="D37" s="504">
        <f>Income!D30</f>
        <v>77566</v>
      </c>
      <c r="E37" s="505"/>
      <c r="F37" s="505"/>
      <c r="G37" s="505"/>
      <c r="H37" s="505"/>
      <c r="I37" s="505"/>
      <c r="J37" s="505"/>
      <c r="K37" s="505"/>
      <c r="L37" s="505"/>
      <c r="M37" s="505"/>
      <c r="N37" s="505"/>
      <c r="O37" s="505"/>
      <c r="P37" s="505"/>
      <c r="Q37" s="498">
        <f t="shared" si="3"/>
        <v>0</v>
      </c>
    </row>
    <row r="38" spans="2:17" x14ac:dyDescent="0.35">
      <c r="B38" s="486"/>
      <c r="C38" s="511" t="s">
        <v>44</v>
      </c>
      <c r="D38" s="504">
        <f>Income!D31</f>
        <v>40352</v>
      </c>
      <c r="E38" s="505"/>
      <c r="F38" s="505"/>
      <c r="G38" s="505"/>
      <c r="H38" s="505"/>
      <c r="I38" s="505"/>
      <c r="J38" s="505"/>
      <c r="K38" s="505"/>
      <c r="L38" s="505"/>
      <c r="M38" s="505"/>
      <c r="N38" s="505"/>
      <c r="O38" s="505"/>
      <c r="P38" s="505"/>
      <c r="Q38" s="498">
        <f t="shared" si="3"/>
        <v>0</v>
      </c>
    </row>
    <row r="39" spans="2:17" x14ac:dyDescent="0.35">
      <c r="B39" s="486"/>
      <c r="C39" s="511" t="s">
        <v>45</v>
      </c>
      <c r="D39" s="504">
        <f>Income!D32</f>
        <v>5394</v>
      </c>
      <c r="E39" s="505"/>
      <c r="F39" s="505"/>
      <c r="G39" s="505"/>
      <c r="H39" s="505"/>
      <c r="I39" s="505"/>
      <c r="J39" s="505"/>
      <c r="K39" s="505"/>
      <c r="L39" s="505"/>
      <c r="M39" s="505"/>
      <c r="N39" s="505"/>
      <c r="O39" s="505"/>
      <c r="P39" s="505"/>
      <c r="Q39" s="498">
        <f t="shared" si="3"/>
        <v>0</v>
      </c>
    </row>
    <row r="40" spans="2:17" x14ac:dyDescent="0.35">
      <c r="B40" s="486"/>
      <c r="C40" s="511" t="s">
        <v>46</v>
      </c>
      <c r="D40" s="504">
        <f>Income!D33</f>
        <v>164</v>
      </c>
      <c r="E40" s="505"/>
      <c r="F40" s="505"/>
      <c r="G40" s="505"/>
      <c r="H40" s="505"/>
      <c r="I40" s="505"/>
      <c r="J40" s="505"/>
      <c r="K40" s="505"/>
      <c r="L40" s="505"/>
      <c r="M40" s="505"/>
      <c r="N40" s="505"/>
      <c r="O40" s="505"/>
      <c r="P40" s="505"/>
      <c r="Q40" s="498">
        <f t="shared" si="3"/>
        <v>0</v>
      </c>
    </row>
    <row r="41" spans="2:17" x14ac:dyDescent="0.35">
      <c r="B41" s="486"/>
      <c r="C41" s="495" t="s">
        <v>383</v>
      </c>
      <c r="D41" s="484"/>
      <c r="E41" s="505"/>
      <c r="F41" s="505"/>
      <c r="G41" s="505"/>
      <c r="H41" s="505"/>
      <c r="I41" s="505"/>
      <c r="J41" s="505"/>
      <c r="K41" s="505"/>
      <c r="L41" s="505"/>
      <c r="M41" s="505"/>
      <c r="N41" s="505"/>
      <c r="O41" s="505"/>
      <c r="P41" s="505"/>
      <c r="Q41" s="498">
        <f t="shared" si="3"/>
        <v>0</v>
      </c>
    </row>
    <row r="42" spans="2:17" ht="15" thickBot="1" x14ac:dyDescent="0.4">
      <c r="B42" s="486"/>
      <c r="C42" s="511" t="s">
        <v>50</v>
      </c>
      <c r="D42" s="504" t="str">
        <f>Income!D35</f>
        <v>Greenhouse Crops</v>
      </c>
      <c r="E42" s="505"/>
      <c r="F42" s="505"/>
      <c r="G42" s="505"/>
      <c r="H42" s="505"/>
      <c r="I42" s="505"/>
      <c r="J42" s="505"/>
      <c r="K42" s="505"/>
      <c r="L42" s="505"/>
      <c r="M42" s="505"/>
      <c r="N42" s="505"/>
      <c r="O42" s="505"/>
      <c r="P42" s="505"/>
      <c r="Q42" s="498">
        <f t="shared" si="3"/>
        <v>0</v>
      </c>
    </row>
    <row r="43" spans="2:17" ht="15" thickTop="1" x14ac:dyDescent="0.35">
      <c r="B43" s="488" t="s">
        <v>48</v>
      </c>
      <c r="C43" s="511" t="s">
        <v>51</v>
      </c>
      <c r="D43" s="504">
        <f>Income!D36</f>
        <v>92542</v>
      </c>
      <c r="E43" s="505"/>
      <c r="F43" s="505"/>
      <c r="G43" s="505"/>
      <c r="H43" s="505"/>
      <c r="I43" s="505"/>
      <c r="J43" s="505"/>
      <c r="K43" s="505"/>
      <c r="L43" s="505"/>
      <c r="M43" s="505"/>
      <c r="N43" s="505"/>
      <c r="O43" s="505"/>
      <c r="P43" s="505"/>
      <c r="Q43" s="498">
        <f t="shared" si="3"/>
        <v>0</v>
      </c>
    </row>
    <row r="44" spans="2:17" x14ac:dyDescent="0.35">
      <c r="B44" s="487"/>
      <c r="C44" s="511" t="s">
        <v>52</v>
      </c>
      <c r="D44" s="504">
        <f>Income!D37</f>
        <v>7930</v>
      </c>
      <c r="E44" s="505"/>
      <c r="F44" s="505"/>
      <c r="G44" s="505"/>
      <c r="H44" s="505"/>
      <c r="I44" s="505"/>
      <c r="J44" s="505"/>
      <c r="K44" s="505"/>
      <c r="L44" s="505"/>
      <c r="M44" s="505"/>
      <c r="N44" s="505"/>
      <c r="O44" s="505"/>
      <c r="P44" s="505"/>
      <c r="Q44" s="498">
        <f t="shared" si="3"/>
        <v>0</v>
      </c>
    </row>
    <row r="45" spans="2:17" x14ac:dyDescent="0.35">
      <c r="B45" s="487"/>
      <c r="C45" s="511" t="s">
        <v>53</v>
      </c>
      <c r="D45" s="504">
        <f>Income!D38</f>
        <v>43779</v>
      </c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498">
        <f t="shared" si="3"/>
        <v>0</v>
      </c>
    </row>
    <row r="46" spans="2:17" x14ac:dyDescent="0.35">
      <c r="B46" s="486"/>
      <c r="C46" s="511" t="s">
        <v>54</v>
      </c>
      <c r="D46" s="504">
        <f>Income!D39</f>
        <v>25681</v>
      </c>
      <c r="E46" s="505"/>
      <c r="F46" s="505"/>
      <c r="G46" s="505"/>
      <c r="H46" s="505"/>
      <c r="I46" s="505"/>
      <c r="J46" s="505"/>
      <c r="K46" s="505"/>
      <c r="L46" s="505"/>
      <c r="M46" s="505"/>
      <c r="N46" s="505"/>
      <c r="O46" s="505"/>
      <c r="P46" s="505"/>
      <c r="Q46" s="498">
        <f t="shared" si="3"/>
        <v>0</v>
      </c>
    </row>
    <row r="47" spans="2:17" x14ac:dyDescent="0.35">
      <c r="B47" s="486"/>
      <c r="C47" s="511" t="s">
        <v>384</v>
      </c>
      <c r="D47" s="504">
        <f>Income!D40</f>
        <v>36946</v>
      </c>
      <c r="E47" s="505"/>
      <c r="F47" s="505"/>
      <c r="G47" s="505"/>
      <c r="H47" s="505"/>
      <c r="I47" s="505"/>
      <c r="J47" s="505"/>
      <c r="K47" s="505"/>
      <c r="L47" s="505"/>
      <c r="M47" s="505"/>
      <c r="N47" s="505"/>
      <c r="O47" s="505"/>
      <c r="P47" s="505"/>
      <c r="Q47" s="498">
        <f t="shared" si="3"/>
        <v>0</v>
      </c>
    </row>
    <row r="48" spans="2:17" x14ac:dyDescent="0.35">
      <c r="B48" s="486"/>
      <c r="C48" s="511" t="s">
        <v>385</v>
      </c>
      <c r="D48" s="504">
        <f>Income!D41</f>
        <v>11077</v>
      </c>
      <c r="E48" s="505"/>
      <c r="F48" s="505"/>
      <c r="G48" s="505"/>
      <c r="H48" s="505"/>
      <c r="I48" s="505"/>
      <c r="J48" s="505"/>
      <c r="K48" s="505"/>
      <c r="L48" s="505"/>
      <c r="M48" s="505"/>
      <c r="N48" s="505"/>
      <c r="O48" s="505"/>
      <c r="P48" s="505"/>
      <c r="Q48" s="498">
        <f t="shared" si="3"/>
        <v>0</v>
      </c>
    </row>
    <row r="49" spans="2:17" x14ac:dyDescent="0.35">
      <c r="B49" s="486"/>
      <c r="C49" s="511" t="s">
        <v>386</v>
      </c>
      <c r="D49" s="504">
        <f>Income!D42</f>
        <v>0</v>
      </c>
      <c r="E49" s="505"/>
      <c r="F49" s="505"/>
      <c r="G49" s="505"/>
      <c r="H49" s="505"/>
      <c r="I49" s="505"/>
      <c r="J49" s="505"/>
      <c r="K49" s="505"/>
      <c r="L49" s="505"/>
      <c r="M49" s="505"/>
      <c r="N49" s="505"/>
      <c r="O49" s="505"/>
      <c r="P49" s="505"/>
      <c r="Q49" s="498">
        <f t="shared" si="3"/>
        <v>0</v>
      </c>
    </row>
    <row r="50" spans="2:17" x14ac:dyDescent="0.35">
      <c r="B50" s="486"/>
      <c r="C50" s="511" t="s">
        <v>387</v>
      </c>
      <c r="D50" s="504">
        <f>Income!D43</f>
        <v>7331</v>
      </c>
      <c r="E50" s="505"/>
      <c r="F50" s="505"/>
      <c r="G50" s="505"/>
      <c r="H50" s="505"/>
      <c r="I50" s="505"/>
      <c r="J50" s="505"/>
      <c r="K50" s="505"/>
      <c r="L50" s="505"/>
      <c r="M50" s="505"/>
      <c r="N50" s="505"/>
      <c r="O50" s="505"/>
      <c r="P50" s="505"/>
      <c r="Q50" s="498">
        <f t="shared" si="3"/>
        <v>0</v>
      </c>
    </row>
    <row r="51" spans="2:17" x14ac:dyDescent="0.35">
      <c r="B51" s="486"/>
      <c r="C51" s="511" t="s">
        <v>388</v>
      </c>
      <c r="D51" s="504">
        <f>Income!D44</f>
        <v>9389</v>
      </c>
      <c r="E51" s="505"/>
      <c r="F51" s="505"/>
      <c r="G51" s="505"/>
      <c r="H51" s="505"/>
      <c r="I51" s="505"/>
      <c r="J51" s="505"/>
      <c r="K51" s="505"/>
      <c r="L51" s="505"/>
      <c r="M51" s="505"/>
      <c r="N51" s="505"/>
      <c r="O51" s="505"/>
      <c r="P51" s="505"/>
      <c r="Q51" s="498">
        <f t="shared" si="3"/>
        <v>0</v>
      </c>
    </row>
    <row r="52" spans="2:17" x14ac:dyDescent="0.35">
      <c r="B52" s="486"/>
      <c r="C52" s="511" t="s">
        <v>389</v>
      </c>
      <c r="D52" s="504">
        <f>Income!D45</f>
        <v>19244</v>
      </c>
      <c r="E52" s="505"/>
      <c r="F52" s="505"/>
      <c r="G52" s="505"/>
      <c r="H52" s="505"/>
      <c r="I52" s="505"/>
      <c r="J52" s="505"/>
      <c r="K52" s="505"/>
      <c r="L52" s="505"/>
      <c r="M52" s="505"/>
      <c r="N52" s="505"/>
      <c r="O52" s="505"/>
      <c r="P52" s="505"/>
      <c r="Q52" s="498">
        <f t="shared" si="3"/>
        <v>0</v>
      </c>
    </row>
    <row r="53" spans="2:17" x14ac:dyDescent="0.35">
      <c r="B53" s="486"/>
      <c r="C53" s="511" t="s">
        <v>62</v>
      </c>
      <c r="D53" s="504">
        <f>Income!D46</f>
        <v>46904</v>
      </c>
      <c r="E53" s="505"/>
      <c r="F53" s="505"/>
      <c r="G53" s="505"/>
      <c r="H53" s="505"/>
      <c r="I53" s="505"/>
      <c r="J53" s="505"/>
      <c r="K53" s="505"/>
      <c r="L53" s="505"/>
      <c r="M53" s="505"/>
      <c r="N53" s="505"/>
      <c r="O53" s="505"/>
      <c r="P53" s="505"/>
      <c r="Q53" s="498">
        <f t="shared" si="3"/>
        <v>0</v>
      </c>
    </row>
    <row r="54" spans="2:17" x14ac:dyDescent="0.35">
      <c r="B54" s="486"/>
      <c r="C54" s="511" t="s">
        <v>390</v>
      </c>
      <c r="D54" s="504">
        <f>Income!D47</f>
        <v>0</v>
      </c>
      <c r="E54" s="505"/>
      <c r="F54" s="505"/>
      <c r="G54" s="505"/>
      <c r="H54" s="505"/>
      <c r="I54" s="505"/>
      <c r="J54" s="505"/>
      <c r="K54" s="505"/>
      <c r="L54" s="505"/>
      <c r="M54" s="505"/>
      <c r="N54" s="505"/>
      <c r="O54" s="505"/>
      <c r="P54" s="505"/>
      <c r="Q54" s="498">
        <f t="shared" si="3"/>
        <v>0</v>
      </c>
    </row>
    <row r="55" spans="2:17" x14ac:dyDescent="0.35">
      <c r="B55" s="486"/>
      <c r="C55" s="511" t="s">
        <v>64</v>
      </c>
      <c r="D55" s="504">
        <f>Income!D48</f>
        <v>1792</v>
      </c>
      <c r="E55" s="505"/>
      <c r="F55" s="505"/>
      <c r="G55" s="505"/>
      <c r="H55" s="505"/>
      <c r="I55" s="505"/>
      <c r="J55" s="505"/>
      <c r="K55" s="505"/>
      <c r="L55" s="505"/>
      <c r="M55" s="505"/>
      <c r="N55" s="505"/>
      <c r="O55" s="505"/>
      <c r="P55" s="505"/>
      <c r="Q55" s="498">
        <f t="shared" si="3"/>
        <v>0</v>
      </c>
    </row>
    <row r="56" spans="2:17" ht="15" thickBot="1" x14ac:dyDescent="0.4">
      <c r="B56" s="485" t="s">
        <v>327</v>
      </c>
      <c r="C56" s="370" t="s">
        <v>391</v>
      </c>
      <c r="D56" s="499">
        <f>SUM(D25:D55)</f>
        <v>1203670</v>
      </c>
      <c r="E56" s="499">
        <f t="shared" ref="E56:Q56" si="4">SUM(E25:E55)</f>
        <v>0</v>
      </c>
      <c r="F56" s="499">
        <f t="shared" si="4"/>
        <v>0</v>
      </c>
      <c r="G56" s="499">
        <f t="shared" si="4"/>
        <v>0</v>
      </c>
      <c r="H56" s="499">
        <f t="shared" si="4"/>
        <v>0</v>
      </c>
      <c r="I56" s="499">
        <f t="shared" si="4"/>
        <v>0</v>
      </c>
      <c r="J56" s="499">
        <f t="shared" si="4"/>
        <v>0</v>
      </c>
      <c r="K56" s="499">
        <f t="shared" si="4"/>
        <v>0</v>
      </c>
      <c r="L56" s="499">
        <f t="shared" si="4"/>
        <v>0</v>
      </c>
      <c r="M56" s="499">
        <f t="shared" si="4"/>
        <v>0</v>
      </c>
      <c r="N56" s="499">
        <f t="shared" si="4"/>
        <v>0</v>
      </c>
      <c r="O56" s="499">
        <f t="shared" si="4"/>
        <v>0</v>
      </c>
      <c r="P56" s="499">
        <f t="shared" si="4"/>
        <v>0</v>
      </c>
      <c r="Q56" s="499">
        <f t="shared" si="4"/>
        <v>0</v>
      </c>
    </row>
    <row r="57" spans="2:17" ht="15" thickTop="1" x14ac:dyDescent="0.35">
      <c r="C57" s="368" t="s">
        <v>392</v>
      </c>
      <c r="D57" s="484"/>
      <c r="E57" s="367"/>
      <c r="F57" s="367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498">
        <f>SUM(E57:P57)</f>
        <v>0</v>
      </c>
    </row>
    <row r="58" spans="2:17" x14ac:dyDescent="0.35">
      <c r="C58" s="370" t="s">
        <v>393</v>
      </c>
      <c r="D58" s="506">
        <f>D56-D57</f>
        <v>1203670</v>
      </c>
      <c r="E58" s="506">
        <f t="shared" ref="E58:Q58" si="5">E56-E57</f>
        <v>0</v>
      </c>
      <c r="F58" s="506">
        <f t="shared" si="5"/>
        <v>0</v>
      </c>
      <c r="G58" s="506">
        <f t="shared" si="5"/>
        <v>0</v>
      </c>
      <c r="H58" s="506">
        <f t="shared" si="5"/>
        <v>0</v>
      </c>
      <c r="I58" s="506">
        <f t="shared" si="5"/>
        <v>0</v>
      </c>
      <c r="J58" s="506">
        <f t="shared" si="5"/>
        <v>0</v>
      </c>
      <c r="K58" s="506">
        <f t="shared" si="5"/>
        <v>0</v>
      </c>
      <c r="L58" s="506">
        <f t="shared" si="5"/>
        <v>0</v>
      </c>
      <c r="M58" s="506">
        <f t="shared" si="5"/>
        <v>0</v>
      </c>
      <c r="N58" s="506">
        <f t="shared" si="5"/>
        <v>0</v>
      </c>
      <c r="O58" s="506">
        <f t="shared" si="5"/>
        <v>0</v>
      </c>
      <c r="P58" s="506">
        <f t="shared" si="5"/>
        <v>0</v>
      </c>
      <c r="Q58" s="506">
        <f t="shared" si="5"/>
        <v>0</v>
      </c>
    </row>
    <row r="59" spans="2:17" x14ac:dyDescent="0.35">
      <c r="C59" s="370" t="s">
        <v>394</v>
      </c>
      <c r="D59" s="506">
        <f>+D5+D8-D58</f>
        <v>1015586</v>
      </c>
      <c r="E59" s="506">
        <f t="shared" ref="E59:Q59" si="6">+E5+E8-E58</f>
        <v>6000</v>
      </c>
      <c r="F59" s="506">
        <f t="shared" si="6"/>
        <v>2000</v>
      </c>
      <c r="G59" s="506">
        <f t="shared" si="6"/>
        <v>10000</v>
      </c>
      <c r="H59" s="506">
        <f t="shared" si="6"/>
        <v>500000</v>
      </c>
      <c r="I59" s="506">
        <f t="shared" si="6"/>
        <v>750000</v>
      </c>
      <c r="J59" s="506">
        <f t="shared" si="6"/>
        <v>300000</v>
      </c>
      <c r="K59" s="506">
        <f t="shared" si="6"/>
        <v>50000</v>
      </c>
      <c r="L59" s="506">
        <f t="shared" si="6"/>
        <v>40000</v>
      </c>
      <c r="M59" s="506">
        <f t="shared" si="6"/>
        <v>20000</v>
      </c>
      <c r="N59" s="506">
        <f t="shared" si="6"/>
        <v>20000</v>
      </c>
      <c r="O59" s="506">
        <f t="shared" si="6"/>
        <v>0</v>
      </c>
      <c r="P59" s="506">
        <f t="shared" si="6"/>
        <v>500000</v>
      </c>
      <c r="Q59" s="506">
        <f t="shared" si="6"/>
        <v>2198000</v>
      </c>
    </row>
  </sheetData>
  <mergeCells count="1">
    <mergeCell ref="D3:D4"/>
  </mergeCells>
  <pageMargins left="0.7" right="0.7" top="0.75" bottom="0.75" header="0.3" footer="0.3"/>
  <pageSetup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3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18"/>
  <sheetViews>
    <sheetView zoomScale="70" zoomScaleNormal="70" workbookViewId="0">
      <pane xSplit="1" ySplit="3" topLeftCell="B4" activePane="bottomRight" state="frozenSplit"/>
      <selection pane="topRight" activeCell="I29" sqref="I29"/>
      <selection pane="bottomLeft" activeCell="I29" sqref="I29"/>
      <selection pane="bottomRight" activeCell="D44" sqref="D44:D46"/>
    </sheetView>
  </sheetViews>
  <sheetFormatPr defaultColWidth="7.4609375" defaultRowHeight="13.5" x14ac:dyDescent="0.3"/>
  <cols>
    <col min="1" max="1" width="20.69140625" style="1" customWidth="1"/>
    <col min="2" max="2" width="10.4609375" style="1" customWidth="1"/>
    <col min="3" max="3" width="28.69140625" style="1" customWidth="1"/>
    <col min="4" max="4" width="14.4609375" style="1" customWidth="1"/>
    <col min="5" max="5" width="15" style="1" customWidth="1"/>
    <col min="6" max="6" width="12.84375" style="1" customWidth="1"/>
    <col min="7" max="8" width="7.4609375" style="1"/>
    <col min="9" max="9" width="12.3828125" style="1" customWidth="1"/>
    <col min="10" max="10" width="8" style="1" customWidth="1"/>
    <col min="11" max="11" width="7.4609375" style="1"/>
    <col min="12" max="12" width="8.61328125" style="1" customWidth="1"/>
    <col min="13" max="16384" width="7.4609375" style="1"/>
  </cols>
  <sheetData>
    <row r="1" spans="1:14" ht="26.25" customHeight="1" x14ac:dyDescent="0.3">
      <c r="A1" s="167"/>
      <c r="B1" s="575" t="s">
        <v>11</v>
      </c>
      <c r="C1" s="575"/>
      <c r="D1" s="575"/>
      <c r="E1" s="575"/>
      <c r="F1" s="575"/>
      <c r="G1" s="575"/>
      <c r="I1" s="514"/>
    </row>
    <row r="2" spans="1:14" ht="24.75" customHeight="1" x14ac:dyDescent="0.3">
      <c r="A2" s="167"/>
      <c r="B2" s="256"/>
      <c r="C2" s="256"/>
      <c r="D2" s="257"/>
      <c r="E2" s="257"/>
      <c r="F2" s="257"/>
      <c r="G2" s="245"/>
    </row>
    <row r="3" spans="1:14" ht="24.75" customHeight="1" x14ac:dyDescent="0.3">
      <c r="A3" s="167"/>
      <c r="B3" s="258" t="s">
        <v>12</v>
      </c>
      <c r="C3" s="259"/>
      <c r="D3" s="260" t="s">
        <v>13</v>
      </c>
      <c r="E3" s="262"/>
      <c r="F3" s="263"/>
      <c r="G3" s="264"/>
      <c r="I3" s="256"/>
      <c r="J3" s="256"/>
      <c r="K3" s="256"/>
      <c r="L3" s="256"/>
      <c r="M3" s="256"/>
      <c r="N3" s="256"/>
    </row>
    <row r="4" spans="1:14" s="33" customFormat="1" ht="24" customHeight="1" thickBot="1" x14ac:dyDescent="0.4">
      <c r="A4" s="168"/>
      <c r="B4" s="568" t="s">
        <v>14</v>
      </c>
      <c r="C4" s="568"/>
      <c r="D4" s="570" t="s">
        <v>15</v>
      </c>
      <c r="E4" s="570"/>
      <c r="F4" s="165"/>
      <c r="G4" s="166"/>
      <c r="I4" s="517"/>
      <c r="J4" s="572"/>
      <c r="K4" s="572"/>
      <c r="L4" s="572"/>
      <c r="M4" s="572"/>
      <c r="N4" s="518"/>
    </row>
    <row r="5" spans="1:14" ht="15" thickTop="1" x14ac:dyDescent="0.3">
      <c r="A5" s="167"/>
      <c r="B5" s="474" t="s">
        <v>16</v>
      </c>
      <c r="C5" s="516" t="s">
        <v>17</v>
      </c>
      <c r="D5" s="261" t="s">
        <v>18</v>
      </c>
      <c r="E5" s="261" t="s">
        <v>19</v>
      </c>
      <c r="F5" s="261" t="s">
        <v>20</v>
      </c>
      <c r="G5" s="261" t="s">
        <v>21</v>
      </c>
      <c r="I5" s="517"/>
      <c r="J5" s="519"/>
      <c r="K5" s="519"/>
      <c r="L5" s="519"/>
      <c r="M5" s="519"/>
      <c r="N5" s="256"/>
    </row>
    <row r="6" spans="1:14" s="30" customFormat="1" ht="14.5" thickBot="1" x14ac:dyDescent="0.35">
      <c r="A6" s="169"/>
      <c r="B6" s="32"/>
      <c r="C6" s="31" t="s">
        <v>22</v>
      </c>
      <c r="D6" s="440">
        <f>2119939+304</f>
        <v>2120243</v>
      </c>
      <c r="E6" s="441">
        <v>99317</v>
      </c>
      <c r="F6" s="444">
        <f>D6+E6</f>
        <v>2219560</v>
      </c>
      <c r="G6" s="443">
        <f>IF(F6=0,"",F6/$F$6)</f>
        <v>1</v>
      </c>
      <c r="I6" s="520"/>
      <c r="J6" s="521"/>
      <c r="K6" s="522"/>
      <c r="L6" s="521"/>
      <c r="M6" s="522"/>
      <c r="N6" s="523"/>
    </row>
    <row r="7" spans="1:14" ht="28.5" thickTop="1" x14ac:dyDescent="0.3">
      <c r="A7" s="167"/>
      <c r="B7" s="475" t="s">
        <v>23</v>
      </c>
      <c r="C7" s="265"/>
      <c r="D7" s="261" t="s">
        <v>18</v>
      </c>
      <c r="E7" s="261" t="s">
        <v>19</v>
      </c>
      <c r="F7" s="576" t="s">
        <v>20</v>
      </c>
      <c r="G7" s="576"/>
      <c r="I7" s="520"/>
      <c r="J7" s="517"/>
      <c r="K7" s="517"/>
      <c r="L7" s="517"/>
      <c r="M7" s="517"/>
      <c r="N7" s="256"/>
    </row>
    <row r="8" spans="1:14" x14ac:dyDescent="0.3">
      <c r="A8" s="167"/>
      <c r="B8" s="15"/>
      <c r="C8" s="21" t="s">
        <v>24</v>
      </c>
      <c r="D8" s="440">
        <f>440863-323</f>
        <v>440540</v>
      </c>
      <c r="E8" s="441">
        <v>50000</v>
      </c>
      <c r="F8" s="442">
        <f t="shared" ref="F8:F15" si="0">D8+E8</f>
        <v>490540</v>
      </c>
      <c r="G8" s="443">
        <f t="shared" ref="G8:G16" si="1">IF(F8=0,"",F8/$F$6)</f>
        <v>0.22100776730523167</v>
      </c>
      <c r="I8" s="524"/>
      <c r="J8" s="525"/>
      <c r="K8" s="526"/>
      <c r="L8" s="527"/>
      <c r="M8" s="528"/>
      <c r="N8" s="256"/>
    </row>
    <row r="9" spans="1:14" x14ac:dyDescent="0.3">
      <c r="A9" s="167"/>
      <c r="B9" s="15"/>
      <c r="C9" s="21" t="s">
        <v>25</v>
      </c>
      <c r="D9" s="440">
        <f>140984+196</f>
        <v>141180</v>
      </c>
      <c r="E9" s="441"/>
      <c r="F9" s="442">
        <f t="shared" si="0"/>
        <v>141180</v>
      </c>
      <c r="G9" s="443">
        <f t="shared" si="1"/>
        <v>6.3607201427309912E-2</v>
      </c>
      <c r="I9" s="524"/>
      <c r="J9" s="525"/>
      <c r="K9" s="526"/>
      <c r="L9" s="527"/>
      <c r="M9" s="528"/>
      <c r="N9" s="256"/>
    </row>
    <row r="10" spans="1:14" x14ac:dyDescent="0.3">
      <c r="A10" s="167"/>
      <c r="B10" s="15"/>
      <c r="C10" s="509" t="s">
        <v>26</v>
      </c>
      <c r="D10" s="440"/>
      <c r="E10" s="441">
        <v>6915</v>
      </c>
      <c r="F10" s="442">
        <f>D10+E10</f>
        <v>6915</v>
      </c>
      <c r="G10" s="443">
        <f t="shared" si="1"/>
        <v>3.1154823478527277E-3</v>
      </c>
      <c r="I10" s="524"/>
      <c r="J10" s="525"/>
      <c r="K10" s="526"/>
      <c r="L10" s="527"/>
      <c r="M10" s="528"/>
      <c r="N10" s="256"/>
    </row>
    <row r="11" spans="1:14" x14ac:dyDescent="0.3">
      <c r="A11" s="167"/>
      <c r="B11" s="15"/>
      <c r="C11" s="21" t="s">
        <v>27</v>
      </c>
      <c r="D11" s="440">
        <f>4689+32651</f>
        <v>37340</v>
      </c>
      <c r="E11" s="441">
        <v>1</v>
      </c>
      <c r="F11" s="442">
        <f t="shared" si="0"/>
        <v>37341</v>
      </c>
      <c r="G11" s="443">
        <f t="shared" si="1"/>
        <v>1.6823604678404727E-2</v>
      </c>
      <c r="I11" s="524"/>
      <c r="J11" s="525"/>
      <c r="K11" s="526"/>
      <c r="L11" s="527"/>
      <c r="M11" s="528"/>
      <c r="N11" s="256"/>
    </row>
    <row r="12" spans="1:14" x14ac:dyDescent="0.3">
      <c r="A12" s="167"/>
      <c r="B12" s="15"/>
      <c r="C12" s="21" t="s">
        <v>28</v>
      </c>
      <c r="D12" s="440">
        <f>42770-2410</f>
        <v>40360</v>
      </c>
      <c r="E12" s="441">
        <v>393</v>
      </c>
      <c r="F12" s="442">
        <f t="shared" si="0"/>
        <v>40753</v>
      </c>
      <c r="G12" s="443">
        <f t="shared" si="1"/>
        <v>1.8360846293860044E-2</v>
      </c>
      <c r="I12" s="524"/>
      <c r="J12" s="525"/>
      <c r="K12" s="526"/>
      <c r="L12" s="527"/>
      <c r="M12" s="528"/>
      <c r="N12" s="256"/>
    </row>
    <row r="13" spans="1:14" x14ac:dyDescent="0.3">
      <c r="A13" s="167"/>
      <c r="B13" s="15"/>
      <c r="C13" s="21" t="s">
        <v>29</v>
      </c>
      <c r="D13" s="440">
        <f>31652+28508</f>
        <v>60160</v>
      </c>
      <c r="E13" s="441"/>
      <c r="F13" s="442">
        <f t="shared" si="0"/>
        <v>60160</v>
      </c>
      <c r="G13" s="443">
        <f t="shared" si="1"/>
        <v>2.7104471156445421E-2</v>
      </c>
      <c r="I13" s="524"/>
      <c r="J13" s="525"/>
      <c r="K13" s="526"/>
      <c r="L13" s="527"/>
      <c r="M13" s="528"/>
      <c r="N13" s="256"/>
    </row>
    <row r="14" spans="1:14" x14ac:dyDescent="0.3">
      <c r="A14" s="167"/>
      <c r="B14" s="15"/>
      <c r="C14" s="21" t="s">
        <v>30</v>
      </c>
      <c r="D14" s="440"/>
      <c r="E14" s="441">
        <v>2875</v>
      </c>
      <c r="F14" s="442">
        <f t="shared" si="0"/>
        <v>2875</v>
      </c>
      <c r="G14" s="443">
        <f t="shared" si="1"/>
        <v>1.2953017715222838E-3</v>
      </c>
      <c r="I14" s="524"/>
      <c r="J14" s="525"/>
      <c r="K14" s="526"/>
      <c r="L14" s="527"/>
      <c r="M14" s="528"/>
      <c r="N14" s="256"/>
    </row>
    <row r="15" spans="1:14" s="18" customFormat="1" ht="17.25" customHeight="1" x14ac:dyDescent="0.3">
      <c r="A15" s="170"/>
      <c r="B15" s="20"/>
      <c r="C15" s="29" t="s">
        <v>31</v>
      </c>
      <c r="D15" s="448">
        <f>'Cost Detail'!C25</f>
        <v>0</v>
      </c>
      <c r="E15" s="448">
        <f>'Cost Detail'!D25</f>
        <v>998</v>
      </c>
      <c r="F15" s="444">
        <f t="shared" si="0"/>
        <v>998</v>
      </c>
      <c r="G15" s="443">
        <f t="shared" si="1"/>
        <v>4.4963866712321358E-4</v>
      </c>
      <c r="I15" s="524"/>
      <c r="J15" s="525"/>
      <c r="K15" s="526"/>
      <c r="L15" s="527"/>
      <c r="M15" s="528"/>
      <c r="N15" s="529"/>
    </row>
    <row r="16" spans="1:14" s="27" customFormat="1" ht="17.25" customHeight="1" thickBot="1" x14ac:dyDescent="0.35">
      <c r="A16" s="171"/>
      <c r="B16" s="28"/>
      <c r="C16" s="266" t="s">
        <v>32</v>
      </c>
      <c r="D16" s="445">
        <f>SUM(D8:D15)</f>
        <v>719580</v>
      </c>
      <c r="E16" s="445">
        <f>SUM(E8:E15)</f>
        <v>61182</v>
      </c>
      <c r="F16" s="445">
        <f>SUM(F8:F15)</f>
        <v>780762</v>
      </c>
      <c r="G16" s="443">
        <f t="shared" si="1"/>
        <v>0.35176431364775002</v>
      </c>
      <c r="I16" s="520"/>
      <c r="J16" s="530"/>
      <c r="K16" s="531"/>
      <c r="L16" s="521"/>
      <c r="M16" s="522"/>
      <c r="N16" s="532"/>
    </row>
    <row r="17" spans="1:14" ht="14.5" thickTop="1" x14ac:dyDescent="0.3">
      <c r="A17" s="167"/>
      <c r="B17" s="475" t="s">
        <v>33</v>
      </c>
      <c r="C17" s="265"/>
      <c r="D17" s="261" t="s">
        <v>18</v>
      </c>
      <c r="E17" s="261" t="s">
        <v>19</v>
      </c>
      <c r="F17" s="573" t="s">
        <v>20</v>
      </c>
      <c r="G17" s="574"/>
      <c r="I17" s="520"/>
      <c r="J17" s="530"/>
      <c r="K17" s="531"/>
      <c r="L17" s="521"/>
      <c r="M17" s="522"/>
      <c r="N17" s="256"/>
    </row>
    <row r="18" spans="1:14" ht="14.5" x14ac:dyDescent="0.3">
      <c r="A18" s="167"/>
      <c r="B18" s="15"/>
      <c r="C18" s="21" t="s">
        <v>34</v>
      </c>
      <c r="D18" s="440">
        <v>39667</v>
      </c>
      <c r="E18" s="440">
        <v>2895</v>
      </c>
      <c r="F18" s="442">
        <f>D18+E18</f>
        <v>42562</v>
      </c>
      <c r="G18" s="443">
        <f>IF(F18=0,"",F18/$F$6)</f>
        <v>1.9175872695489198E-2</v>
      </c>
      <c r="I18" s="520"/>
      <c r="J18" s="517"/>
      <c r="K18" s="517"/>
      <c r="L18" s="517"/>
      <c r="M18" s="517"/>
      <c r="N18" s="256"/>
    </row>
    <row r="19" spans="1:14" x14ac:dyDescent="0.3">
      <c r="A19" s="167"/>
      <c r="B19" s="15"/>
      <c r="C19" s="21" t="s">
        <v>35</v>
      </c>
      <c r="D19" s="440"/>
      <c r="E19" s="440"/>
      <c r="F19" s="442">
        <f>D19+E19</f>
        <v>0</v>
      </c>
      <c r="G19" s="443" t="str">
        <f>IF(F19=0,"",F19/$F$6)</f>
        <v/>
      </c>
      <c r="I19" s="524"/>
      <c r="J19" s="527"/>
      <c r="K19" s="528"/>
      <c r="L19" s="533"/>
      <c r="M19" s="534"/>
      <c r="N19" s="256"/>
    </row>
    <row r="20" spans="1:14" x14ac:dyDescent="0.3">
      <c r="A20" s="167"/>
      <c r="B20" s="15"/>
      <c r="C20" s="21" t="s">
        <v>36</v>
      </c>
      <c r="D20" s="440"/>
      <c r="E20" s="440"/>
      <c r="F20" s="442">
        <f>D20+E20</f>
        <v>0</v>
      </c>
      <c r="G20" s="443" t="str">
        <f>IF(F20=0,"",F20/$F$6)</f>
        <v/>
      </c>
      <c r="I20" s="524"/>
      <c r="J20" s="527"/>
      <c r="K20" s="528"/>
      <c r="L20" s="527"/>
      <c r="M20" s="528"/>
      <c r="N20" s="256"/>
    </row>
    <row r="21" spans="1:14" s="18" customFormat="1" x14ac:dyDescent="0.3">
      <c r="A21" s="170"/>
      <c r="B21" s="20"/>
      <c r="C21" s="26" t="s">
        <v>37</v>
      </c>
      <c r="D21" s="446"/>
      <c r="E21" s="446"/>
      <c r="F21" s="444">
        <f>D21+E21</f>
        <v>0</v>
      </c>
      <c r="G21" s="443" t="str">
        <f>IF(F21=0,"",F21/$F$6)</f>
        <v/>
      </c>
      <c r="I21" s="524"/>
      <c r="J21" s="527"/>
      <c r="K21" s="528"/>
      <c r="L21" s="527"/>
      <c r="M21" s="528"/>
      <c r="N21" s="529"/>
    </row>
    <row r="22" spans="1:14" s="18" customFormat="1" ht="14.5" thickBot="1" x14ac:dyDescent="0.35">
      <c r="A22" s="170"/>
      <c r="B22" s="20"/>
      <c r="C22" s="267" t="s">
        <v>38</v>
      </c>
      <c r="D22" s="447">
        <f t="shared" ref="D22:E22" si="2">SUM(D18:D21)</f>
        <v>39667</v>
      </c>
      <c r="E22" s="447">
        <f t="shared" si="2"/>
        <v>2895</v>
      </c>
      <c r="F22" s="447">
        <f>SUM(F18:F21)</f>
        <v>42562</v>
      </c>
      <c r="G22" s="443">
        <f>IF(F22=0,"",F22/$F$6)</f>
        <v>1.9175872695489198E-2</v>
      </c>
      <c r="I22" s="524"/>
      <c r="J22" s="527"/>
      <c r="K22" s="528"/>
      <c r="L22" s="527"/>
      <c r="M22" s="528"/>
      <c r="N22" s="529"/>
    </row>
    <row r="23" spans="1:14" ht="15" thickTop="1" x14ac:dyDescent="0.3">
      <c r="A23" s="170"/>
      <c r="B23" s="475" t="s">
        <v>39</v>
      </c>
      <c r="C23" s="265"/>
      <c r="D23" s="261" t="s">
        <v>18</v>
      </c>
      <c r="E23" s="261" t="s">
        <v>19</v>
      </c>
      <c r="F23" s="573" t="s">
        <v>20</v>
      </c>
      <c r="G23" s="574"/>
      <c r="I23" s="520"/>
      <c r="J23" s="517"/>
      <c r="K23" s="517"/>
      <c r="L23" s="517"/>
      <c r="M23" s="517"/>
      <c r="N23" s="256"/>
    </row>
    <row r="24" spans="1:14" s="18" customFormat="1" ht="17.25" customHeight="1" x14ac:dyDescent="0.3">
      <c r="A24" s="170"/>
      <c r="B24" s="20"/>
      <c r="C24" s="19" t="s">
        <v>40</v>
      </c>
      <c r="D24" s="448">
        <f>'Cost Detail'!G25</f>
        <v>713502</v>
      </c>
      <c r="E24" s="448">
        <f>'Cost Detail'!H25</f>
        <v>14994</v>
      </c>
      <c r="F24" s="444">
        <f>D24+E24</f>
        <v>728496</v>
      </c>
      <c r="G24" s="443">
        <f>IF(F24=0,"",F24/$F$6)</f>
        <v>0.3282164032510948</v>
      </c>
      <c r="I24" s="524"/>
      <c r="J24" s="527"/>
      <c r="K24" s="528"/>
      <c r="L24" s="527"/>
      <c r="M24" s="528"/>
      <c r="N24" s="529"/>
    </row>
    <row r="25" spans="1:14" x14ac:dyDescent="0.3">
      <c r="A25" s="170"/>
      <c r="B25" s="15"/>
      <c r="C25" s="21" t="s">
        <v>35</v>
      </c>
      <c r="D25" s="440"/>
      <c r="E25" s="440"/>
      <c r="F25" s="442">
        <f>D25+E25</f>
        <v>0</v>
      </c>
      <c r="G25" s="443" t="str">
        <f>IF(F25=0,"",F25/$F$6)</f>
        <v/>
      </c>
      <c r="I25" s="524"/>
      <c r="J25" s="527"/>
      <c r="K25" s="528"/>
      <c r="L25" s="527"/>
      <c r="M25" s="528"/>
      <c r="N25" s="256"/>
    </row>
    <row r="26" spans="1:14" x14ac:dyDescent="0.3">
      <c r="A26" s="170"/>
      <c r="B26" s="15"/>
      <c r="C26" s="21" t="s">
        <v>36</v>
      </c>
      <c r="D26" s="440"/>
      <c r="E26" s="440"/>
      <c r="F26" s="442">
        <f>D26+E26</f>
        <v>0</v>
      </c>
      <c r="G26" s="443" t="str">
        <f>IF(F26=0,"",F26/$F$6)</f>
        <v/>
      </c>
      <c r="I26" s="524"/>
      <c r="J26" s="527"/>
      <c r="K26" s="535"/>
      <c r="L26" s="527"/>
      <c r="M26" s="528"/>
      <c r="N26" s="256"/>
    </row>
    <row r="27" spans="1:14" x14ac:dyDescent="0.3">
      <c r="A27" s="170"/>
      <c r="B27" s="15"/>
      <c r="C27" s="24" t="s">
        <v>37</v>
      </c>
      <c r="D27" s="449"/>
      <c r="E27" s="449"/>
      <c r="F27" s="442">
        <f>D27+E27</f>
        <v>0</v>
      </c>
      <c r="G27" s="443" t="str">
        <f>IF(F27=0,"",F27/$F$6)</f>
        <v/>
      </c>
      <c r="I27" s="524"/>
      <c r="J27" s="527"/>
      <c r="K27" s="528"/>
      <c r="L27" s="527"/>
      <c r="M27" s="528"/>
      <c r="N27" s="256"/>
    </row>
    <row r="28" spans="1:14" s="18" customFormat="1" ht="14.5" thickBot="1" x14ac:dyDescent="0.35">
      <c r="A28" s="170"/>
      <c r="B28" s="20"/>
      <c r="C28" s="267" t="s">
        <v>41</v>
      </c>
      <c r="D28" s="447">
        <f t="shared" ref="D28:E28" si="3">SUM(D24:D27)</f>
        <v>713502</v>
      </c>
      <c r="E28" s="447">
        <f t="shared" si="3"/>
        <v>14994</v>
      </c>
      <c r="F28" s="447">
        <f>SUM(F24:F27)</f>
        <v>728496</v>
      </c>
      <c r="G28" s="443">
        <f>IF(F28=0,"",F28/$F$6)</f>
        <v>0.3282164032510948</v>
      </c>
      <c r="I28" s="524"/>
      <c r="J28" s="527"/>
      <c r="K28" s="528"/>
      <c r="L28" s="527"/>
      <c r="M28" s="528"/>
      <c r="N28" s="529"/>
    </row>
    <row r="29" spans="1:14" ht="14.5" thickTop="1" x14ac:dyDescent="0.3">
      <c r="A29" s="167"/>
      <c r="B29" s="475" t="s">
        <v>42</v>
      </c>
      <c r="C29" s="265"/>
      <c r="D29" s="261" t="s">
        <v>18</v>
      </c>
      <c r="E29" s="261" t="s">
        <v>19</v>
      </c>
      <c r="F29" s="573" t="s">
        <v>20</v>
      </c>
      <c r="G29" s="574"/>
      <c r="I29" s="524"/>
      <c r="J29" s="527"/>
      <c r="K29" s="528"/>
      <c r="L29" s="527"/>
      <c r="M29" s="528"/>
      <c r="N29" s="256"/>
    </row>
    <row r="30" spans="1:14" x14ac:dyDescent="0.3">
      <c r="A30" s="167"/>
      <c r="B30" s="15"/>
      <c r="C30" s="25" t="s">
        <v>43</v>
      </c>
      <c r="D30" s="440">
        <v>77566</v>
      </c>
      <c r="E30" s="440"/>
      <c r="F30" s="442">
        <f>D30+E30</f>
        <v>77566</v>
      </c>
      <c r="G30" s="443">
        <f>IF(F30=0,"",F30/$F$6)</f>
        <v>3.4946565986051288E-2</v>
      </c>
      <c r="I30" s="524"/>
      <c r="J30" s="527"/>
      <c r="K30" s="528"/>
      <c r="L30" s="527"/>
      <c r="M30" s="528"/>
      <c r="N30" s="256"/>
    </row>
    <row r="31" spans="1:14" x14ac:dyDescent="0.3">
      <c r="A31" s="167"/>
      <c r="B31" s="15"/>
      <c r="C31" s="24" t="s">
        <v>44</v>
      </c>
      <c r="D31" s="440">
        <v>40352</v>
      </c>
      <c r="E31" s="440"/>
      <c r="F31" s="442">
        <f>D31+E31</f>
        <v>40352</v>
      </c>
      <c r="G31" s="443">
        <f>IF(F31=0,"",F31/$F$6)</f>
        <v>1.8180179855466848E-2</v>
      </c>
      <c r="I31" s="524"/>
      <c r="J31" s="527"/>
      <c r="K31" s="528"/>
      <c r="L31" s="527"/>
      <c r="M31" s="528"/>
      <c r="N31" s="256"/>
    </row>
    <row r="32" spans="1:14" x14ac:dyDescent="0.3">
      <c r="A32" s="167"/>
      <c r="B32" s="15"/>
      <c r="C32" s="24" t="s">
        <v>45</v>
      </c>
      <c r="D32" s="440">
        <v>5394</v>
      </c>
      <c r="E32" s="440">
        <v>500</v>
      </c>
      <c r="F32" s="442">
        <f>D32+E32</f>
        <v>5894</v>
      </c>
      <c r="G32" s="443">
        <f>IF(F32=0,"",F32/$F$6)</f>
        <v>2.6554812665573356E-3</v>
      </c>
      <c r="I32" s="524"/>
      <c r="J32" s="527"/>
      <c r="K32" s="528"/>
      <c r="L32" s="527"/>
      <c r="M32" s="528"/>
      <c r="N32" s="256"/>
    </row>
    <row r="33" spans="1:14" x14ac:dyDescent="0.3">
      <c r="A33" s="167"/>
      <c r="B33" s="15"/>
      <c r="C33" s="24" t="s">
        <v>46</v>
      </c>
      <c r="D33" s="450">
        <v>164</v>
      </c>
      <c r="E33" s="450">
        <v>300</v>
      </c>
      <c r="F33" s="442">
        <f>D33+E33</f>
        <v>464</v>
      </c>
      <c r="G33" s="443">
        <f>IF(F33=0,"",F33/$F$6)</f>
        <v>2.0905044243003118E-4</v>
      </c>
      <c r="I33" s="524"/>
      <c r="J33" s="527"/>
      <c r="K33" s="528"/>
      <c r="L33" s="527"/>
      <c r="M33" s="528"/>
      <c r="N33" s="256"/>
    </row>
    <row r="34" spans="1:14" s="22" customFormat="1" ht="14.5" thickBot="1" x14ac:dyDescent="0.35">
      <c r="A34" s="172"/>
      <c r="B34" s="23"/>
      <c r="C34" s="268" t="s">
        <v>47</v>
      </c>
      <c r="D34" s="447">
        <f>SUM(D30:D33)</f>
        <v>123476</v>
      </c>
      <c r="E34" s="447">
        <f>SUM(E30:E33)</f>
        <v>800</v>
      </c>
      <c r="F34" s="447">
        <f>SUM(F30:F33)</f>
        <v>124276</v>
      </c>
      <c r="G34" s="443">
        <f>IF(F34=0,"",F34/$F$6)</f>
        <v>5.5991277550505508E-2</v>
      </c>
      <c r="I34" s="524"/>
      <c r="J34" s="527"/>
      <c r="K34" s="528"/>
      <c r="L34" s="533"/>
      <c r="M34" s="534"/>
      <c r="N34" s="536"/>
    </row>
    <row r="35" spans="1:14" ht="14.5" thickTop="1" x14ac:dyDescent="0.3">
      <c r="A35" s="167"/>
      <c r="B35" s="475" t="s">
        <v>48</v>
      </c>
      <c r="C35" s="265"/>
      <c r="D35" s="261" t="s">
        <v>18</v>
      </c>
      <c r="E35" s="261" t="s">
        <v>19</v>
      </c>
      <c r="F35" s="573" t="s">
        <v>20</v>
      </c>
      <c r="G35" s="574"/>
      <c r="I35" s="524"/>
      <c r="J35" s="527"/>
      <c r="K35" s="528"/>
      <c r="L35" s="527"/>
      <c r="M35" s="528"/>
      <c r="N35" s="256"/>
    </row>
    <row r="36" spans="1:14" x14ac:dyDescent="0.3">
      <c r="A36" s="167"/>
      <c r="B36" s="15"/>
      <c r="C36" s="21" t="s">
        <v>49</v>
      </c>
      <c r="D36" s="440">
        <v>92542</v>
      </c>
      <c r="E36" s="440">
        <v>100</v>
      </c>
      <c r="F36" s="442">
        <f t="shared" ref="F36:F51" si="4">D36+E36</f>
        <v>92642</v>
      </c>
      <c r="G36" s="443">
        <f t="shared" ref="G36:G54" si="5">IF(F36=0,"",F36/$F$6)</f>
        <v>4.1738903206040838E-2</v>
      </c>
      <c r="I36" s="524"/>
      <c r="J36" s="527"/>
      <c r="K36" s="528"/>
      <c r="L36" s="527"/>
      <c r="M36" s="528"/>
      <c r="N36" s="256"/>
    </row>
    <row r="37" spans="1:14" x14ac:dyDescent="0.3">
      <c r="A37" s="167"/>
      <c r="B37" s="15"/>
      <c r="C37" s="21" t="s">
        <v>50</v>
      </c>
      <c r="D37" s="440">
        <v>7930</v>
      </c>
      <c r="E37" s="440">
        <v>150</v>
      </c>
      <c r="F37" s="442">
        <f t="shared" si="4"/>
        <v>8080</v>
      </c>
      <c r="G37" s="443">
        <f t="shared" si="5"/>
        <v>3.6403611526608878E-3</v>
      </c>
      <c r="I37" s="524"/>
      <c r="J37" s="527"/>
      <c r="K37" s="528"/>
      <c r="L37" s="527"/>
      <c r="M37" s="528"/>
      <c r="N37" s="256"/>
    </row>
    <row r="38" spans="1:14" x14ac:dyDescent="0.3">
      <c r="A38" s="167"/>
      <c r="B38" s="15"/>
      <c r="C38" s="21" t="s">
        <v>51</v>
      </c>
      <c r="D38" s="440">
        <v>43779</v>
      </c>
      <c r="E38" s="440">
        <v>50</v>
      </c>
      <c r="F38" s="442">
        <f t="shared" si="4"/>
        <v>43829</v>
      </c>
      <c r="G38" s="443">
        <f t="shared" si="5"/>
        <v>1.9746706554452233E-2</v>
      </c>
      <c r="I38" s="524"/>
      <c r="J38" s="525"/>
      <c r="K38" s="526"/>
      <c r="L38" s="527"/>
      <c r="M38" s="528"/>
      <c r="N38" s="256"/>
    </row>
    <row r="39" spans="1:14" x14ac:dyDescent="0.3">
      <c r="A39" s="167"/>
      <c r="B39" s="15"/>
      <c r="C39" s="21" t="s">
        <v>52</v>
      </c>
      <c r="D39" s="440">
        <v>25681</v>
      </c>
      <c r="E39" s="440">
        <v>450</v>
      </c>
      <c r="F39" s="442">
        <f t="shared" si="4"/>
        <v>26131</v>
      </c>
      <c r="G39" s="443">
        <f t="shared" si="5"/>
        <v>1.1773054118834364E-2</v>
      </c>
      <c r="I39" s="520"/>
      <c r="J39" s="527"/>
      <c r="K39" s="528"/>
      <c r="L39" s="527"/>
      <c r="M39" s="528"/>
      <c r="N39" s="256"/>
    </row>
    <row r="40" spans="1:14" x14ac:dyDescent="0.3">
      <c r="A40" s="167"/>
      <c r="B40" s="15"/>
      <c r="C40" s="21" t="s">
        <v>53</v>
      </c>
      <c r="D40" s="440">
        <v>36946</v>
      </c>
      <c r="E40" s="440">
        <v>600</v>
      </c>
      <c r="F40" s="442">
        <f t="shared" si="4"/>
        <v>37546</v>
      </c>
      <c r="G40" s="443">
        <f t="shared" si="5"/>
        <v>1.6915965326461099E-2</v>
      </c>
      <c r="I40" s="520"/>
      <c r="J40" s="521"/>
      <c r="K40" s="522"/>
      <c r="L40" s="521"/>
      <c r="M40" s="537"/>
      <c r="N40" s="256"/>
    </row>
    <row r="41" spans="1:14" ht="14.5" x14ac:dyDescent="0.3">
      <c r="A41" s="167"/>
      <c r="B41" s="15"/>
      <c r="C41" s="21" t="s">
        <v>54</v>
      </c>
      <c r="D41" s="440">
        <v>11077</v>
      </c>
      <c r="E41" s="440">
        <v>200</v>
      </c>
      <c r="F41" s="442">
        <f t="shared" si="4"/>
        <v>11277</v>
      </c>
      <c r="G41" s="443">
        <f t="shared" si="5"/>
        <v>5.080736722593667E-3</v>
      </c>
      <c r="I41" s="524"/>
      <c r="J41" s="538"/>
      <c r="K41" s="517"/>
      <c r="L41" s="538"/>
      <c r="M41" s="517"/>
      <c r="N41" s="256"/>
    </row>
    <row r="42" spans="1:14" x14ac:dyDescent="0.3">
      <c r="A42" s="167"/>
      <c r="B42" s="15"/>
      <c r="C42" s="21" t="s">
        <v>55</v>
      </c>
      <c r="D42" s="440"/>
      <c r="E42" s="440"/>
      <c r="F42" s="442">
        <f t="shared" si="4"/>
        <v>0</v>
      </c>
      <c r="G42" s="443" t="str">
        <f t="shared" si="5"/>
        <v/>
      </c>
      <c r="I42" s="524"/>
      <c r="J42" s="524"/>
      <c r="K42" s="528"/>
      <c r="L42" s="524"/>
      <c r="M42" s="528"/>
      <c r="N42" s="256"/>
    </row>
    <row r="43" spans="1:14" x14ac:dyDescent="0.3">
      <c r="A43" s="167"/>
      <c r="B43" s="15"/>
      <c r="C43" s="21" t="s">
        <v>56</v>
      </c>
      <c r="D43" s="440">
        <v>7331</v>
      </c>
      <c r="E43" s="440">
        <v>100</v>
      </c>
      <c r="F43" s="442">
        <f t="shared" si="4"/>
        <v>7431</v>
      </c>
      <c r="G43" s="443">
        <f t="shared" si="5"/>
        <v>3.347960857106814E-3</v>
      </c>
      <c r="I43" s="524"/>
      <c r="J43" s="528"/>
      <c r="K43" s="524"/>
      <c r="L43" s="528"/>
      <c r="M43" s="524"/>
      <c r="N43" s="256"/>
    </row>
    <row r="44" spans="1:14" x14ac:dyDescent="0.3">
      <c r="A44" s="167"/>
      <c r="B44" s="15"/>
      <c r="C44" s="21" t="s">
        <v>57</v>
      </c>
      <c r="D44" s="440">
        <v>9389</v>
      </c>
      <c r="E44" s="440">
        <v>200</v>
      </c>
      <c r="F44" s="442">
        <f t="shared" si="4"/>
        <v>9589</v>
      </c>
      <c r="G44" s="443">
        <f t="shared" si="5"/>
        <v>4.3202256303051054E-3</v>
      </c>
      <c r="I44" s="256"/>
      <c r="J44" s="256"/>
      <c r="K44" s="256"/>
      <c r="L44" s="256"/>
      <c r="M44" s="256"/>
      <c r="N44" s="256"/>
    </row>
    <row r="45" spans="1:14" x14ac:dyDescent="0.3">
      <c r="A45" s="167"/>
      <c r="B45" s="15"/>
      <c r="C45" s="21" t="s">
        <v>58</v>
      </c>
      <c r="D45" s="440">
        <v>19244</v>
      </c>
      <c r="E45" s="440">
        <v>200</v>
      </c>
      <c r="F45" s="442">
        <f t="shared" si="4"/>
        <v>19444</v>
      </c>
      <c r="G45" s="443">
        <f t="shared" si="5"/>
        <v>8.7602948332101849E-3</v>
      </c>
      <c r="I45" s="256"/>
      <c r="J45" s="256"/>
      <c r="K45" s="256"/>
      <c r="L45" s="256"/>
      <c r="M45" s="256"/>
      <c r="N45" s="256"/>
    </row>
    <row r="46" spans="1:14" x14ac:dyDescent="0.3">
      <c r="A46" s="167"/>
      <c r="B46" s="15"/>
      <c r="C46" s="21" t="s">
        <v>59</v>
      </c>
      <c r="D46" s="440">
        <v>46904</v>
      </c>
      <c r="E46" s="440">
        <v>50</v>
      </c>
      <c r="F46" s="442">
        <f t="shared" si="4"/>
        <v>46954</v>
      </c>
      <c r="G46" s="443">
        <f t="shared" si="5"/>
        <v>2.1154643262628628E-2</v>
      </c>
      <c r="I46" s="256"/>
      <c r="J46" s="539"/>
      <c r="K46" s="539"/>
      <c r="L46" s="539"/>
      <c r="M46" s="539"/>
      <c r="N46" s="256"/>
    </row>
    <row r="47" spans="1:14" ht="12.75" customHeight="1" x14ac:dyDescent="0.3">
      <c r="A47" s="167"/>
      <c r="B47" s="15"/>
      <c r="C47" s="21" t="s">
        <v>60</v>
      </c>
      <c r="D47" s="440"/>
      <c r="E47" s="440"/>
      <c r="F47" s="442">
        <f t="shared" si="4"/>
        <v>0</v>
      </c>
      <c r="G47" s="443" t="str">
        <f t="shared" si="5"/>
        <v/>
      </c>
      <c r="I47" s="520"/>
      <c r="J47" s="527"/>
      <c r="K47" s="528"/>
      <c r="L47" s="527"/>
      <c r="M47" s="528"/>
      <c r="N47" s="256"/>
    </row>
    <row r="48" spans="1:14" x14ac:dyDescent="0.3">
      <c r="A48" s="167"/>
      <c r="B48" s="15"/>
      <c r="C48" s="21" t="s">
        <v>61</v>
      </c>
      <c r="D48" s="440">
        <v>1792</v>
      </c>
      <c r="E48" s="440">
        <v>320</v>
      </c>
      <c r="F48" s="442">
        <f t="shared" si="4"/>
        <v>2112</v>
      </c>
      <c r="G48" s="443">
        <f t="shared" si="5"/>
        <v>9.5153994485393505E-4</v>
      </c>
      <c r="I48" s="520"/>
      <c r="J48" s="521"/>
      <c r="K48" s="522"/>
      <c r="L48" s="540"/>
      <c r="M48" s="537"/>
      <c r="N48" s="256"/>
    </row>
    <row r="49" spans="1:14" ht="14.5" x14ac:dyDescent="0.3">
      <c r="A49" s="167"/>
      <c r="B49" s="15"/>
      <c r="C49" s="21" t="s">
        <v>62</v>
      </c>
      <c r="D49" s="440"/>
      <c r="E49" s="440"/>
      <c r="F49" s="442">
        <f t="shared" si="4"/>
        <v>0</v>
      </c>
      <c r="G49" s="443" t="str">
        <f t="shared" si="5"/>
        <v/>
      </c>
      <c r="I49" s="524"/>
      <c r="J49" s="538"/>
      <c r="K49" s="517"/>
      <c r="L49" s="538"/>
      <c r="M49" s="517"/>
      <c r="N49" s="256"/>
    </row>
    <row r="50" spans="1:14" x14ac:dyDescent="0.3">
      <c r="A50" s="167"/>
      <c r="B50" s="15"/>
      <c r="C50" s="21" t="s">
        <v>63</v>
      </c>
      <c r="D50" s="440"/>
      <c r="E50" s="440"/>
      <c r="F50" s="442">
        <f t="shared" si="4"/>
        <v>0</v>
      </c>
      <c r="G50" s="443" t="str">
        <f t="shared" si="5"/>
        <v/>
      </c>
      <c r="I50" s="524"/>
      <c r="J50" s="524"/>
      <c r="K50" s="528"/>
      <c r="L50" s="524"/>
      <c r="M50" s="528"/>
      <c r="N50" s="256"/>
    </row>
    <row r="51" spans="1:14" s="18" customFormat="1" ht="20.25" customHeight="1" x14ac:dyDescent="0.3">
      <c r="A51" s="170"/>
      <c r="B51" s="20"/>
      <c r="C51" s="19" t="s">
        <v>64</v>
      </c>
      <c r="D51" s="448">
        <f>'Cost Detail'!G50</f>
        <v>26522</v>
      </c>
      <c r="E51" s="448">
        <f>'Cost Detail'!H50</f>
        <v>452</v>
      </c>
      <c r="F51" s="444">
        <f t="shared" si="4"/>
        <v>26974</v>
      </c>
      <c r="G51" s="443">
        <f t="shared" si="5"/>
        <v>1.2152859125232028E-2</v>
      </c>
      <c r="I51" s="524"/>
      <c r="J51" s="528"/>
      <c r="K51" s="524"/>
      <c r="L51" s="528"/>
      <c r="M51" s="524"/>
      <c r="N51" s="529"/>
    </row>
    <row r="52" spans="1:14" s="13" customFormat="1" ht="20.25" customHeight="1" thickBot="1" x14ac:dyDescent="0.35">
      <c r="A52" s="170"/>
      <c r="B52" s="17"/>
      <c r="C52" s="16" t="s">
        <v>65</v>
      </c>
      <c r="D52" s="451">
        <f>SUM(D36:D51)</f>
        <v>329137</v>
      </c>
      <c r="E52" s="451">
        <f>SUM(E36:E51)</f>
        <v>2872</v>
      </c>
      <c r="F52" s="451">
        <f>SUM(F36:F51)</f>
        <v>332009</v>
      </c>
      <c r="G52" s="452">
        <f t="shared" si="5"/>
        <v>0.14958325073437978</v>
      </c>
      <c r="I52" s="301"/>
      <c r="J52" s="301"/>
      <c r="K52" s="301"/>
      <c r="L52" s="301"/>
      <c r="M52" s="301"/>
      <c r="N52" s="301"/>
    </row>
    <row r="53" spans="1:14" s="13" customFormat="1" ht="20.25" customHeight="1" thickTop="1" thickBot="1" x14ac:dyDescent="0.35">
      <c r="A53" s="170"/>
      <c r="B53" s="15" t="s">
        <v>66</v>
      </c>
      <c r="C53" s="14"/>
      <c r="D53" s="378">
        <f t="shared" ref="D53:E53" si="6">D52+D34+D28+D22+D16</f>
        <v>1925362</v>
      </c>
      <c r="E53" s="378">
        <f t="shared" si="6"/>
        <v>82743</v>
      </c>
      <c r="F53" s="378">
        <f>F52+F34+F28+F22+F16</f>
        <v>2008105</v>
      </c>
      <c r="G53" s="379">
        <f t="shared" si="5"/>
        <v>0.90473111787921934</v>
      </c>
    </row>
    <row r="54" spans="1:14" s="10" customFormat="1" ht="30.75" customHeight="1" thickTop="1" thickBot="1" x14ac:dyDescent="0.35">
      <c r="A54" s="170"/>
      <c r="B54" s="12" t="s">
        <v>67</v>
      </c>
      <c r="C54" s="11" t="s">
        <v>68</v>
      </c>
      <c r="D54" s="380">
        <f t="shared" ref="D54:E54" si="7">D6-D53</f>
        <v>194881</v>
      </c>
      <c r="E54" s="380">
        <f t="shared" si="7"/>
        <v>16574</v>
      </c>
      <c r="F54" s="380">
        <f>F6-F53</f>
        <v>211455</v>
      </c>
      <c r="G54" s="379">
        <f t="shared" si="5"/>
        <v>9.526888212078069E-2</v>
      </c>
    </row>
    <row r="55" spans="1:14" ht="23.25" customHeight="1" thickTop="1" x14ac:dyDescent="0.3">
      <c r="A55" s="167"/>
      <c r="B55" s="8"/>
      <c r="C55" s="8"/>
      <c r="D55" s="9" t="s">
        <v>69</v>
      </c>
      <c r="E55" s="9" t="s">
        <v>70</v>
      </c>
      <c r="F55" s="8"/>
    </row>
    <row r="56" spans="1:14" ht="25.5" customHeight="1" x14ac:dyDescent="0.3">
      <c r="A56" s="167"/>
      <c r="B56" s="571" t="s">
        <v>71</v>
      </c>
      <c r="C56" s="571"/>
      <c r="D56" s="453">
        <v>138759</v>
      </c>
      <c r="E56" s="454">
        <v>5.5</v>
      </c>
      <c r="F56" s="7"/>
    </row>
    <row r="57" spans="1:14" x14ac:dyDescent="0.3">
      <c r="A57" s="167"/>
      <c r="B57" s="569" t="s">
        <v>72</v>
      </c>
      <c r="C57" s="569"/>
      <c r="D57" s="455">
        <v>0.75</v>
      </c>
      <c r="E57" s="455">
        <v>0.18</v>
      </c>
      <c r="F57" s="6"/>
    </row>
    <row r="58" spans="1:14" x14ac:dyDescent="0.3">
      <c r="A58" s="167"/>
      <c r="B58" s="569" t="s">
        <v>73</v>
      </c>
      <c r="C58" s="569"/>
      <c r="D58" s="454">
        <v>40</v>
      </c>
      <c r="E58" s="454">
        <v>15</v>
      </c>
      <c r="F58" s="6"/>
    </row>
    <row r="59" spans="1:14" ht="3.75" customHeight="1" thickBot="1" x14ac:dyDescent="0.35">
      <c r="A59" s="167"/>
      <c r="F59" s="178"/>
    </row>
    <row r="60" spans="1:14" ht="18" customHeight="1" thickTop="1" x14ac:dyDescent="0.3">
      <c r="A60" s="167"/>
      <c r="B60" s="567" t="s">
        <v>74</v>
      </c>
      <c r="C60" s="567"/>
      <c r="D60" s="174"/>
      <c r="E60" s="174"/>
      <c r="F60" s="179"/>
    </row>
    <row r="61" spans="1:14" ht="6" customHeight="1" x14ac:dyDescent="0.3">
      <c r="A61" s="167"/>
      <c r="B61" s="175"/>
      <c r="C61" s="176"/>
      <c r="D61" s="176"/>
      <c r="E61" s="176"/>
      <c r="F61" s="177"/>
    </row>
    <row r="62" spans="1:14" ht="4.5" customHeight="1" thickBot="1" x14ac:dyDescent="0.35">
      <c r="A62" s="167"/>
      <c r="B62" s="177"/>
      <c r="C62" s="269"/>
      <c r="D62" s="270"/>
      <c r="E62" s="270"/>
      <c r="F62" s="177"/>
    </row>
    <row r="63" spans="1:14" ht="16" thickTop="1" x14ac:dyDescent="0.35">
      <c r="A63" s="167"/>
      <c r="B63" s="177"/>
      <c r="C63" s="271" t="s">
        <v>75</v>
      </c>
      <c r="D63" s="272"/>
      <c r="E63" s="272"/>
      <c r="F63" s="177"/>
    </row>
    <row r="64" spans="1:14" x14ac:dyDescent="0.3">
      <c r="A64" s="167"/>
      <c r="B64" s="177"/>
      <c r="C64" s="273" t="s">
        <v>76</v>
      </c>
      <c r="D64" s="274" t="s">
        <v>77</v>
      </c>
      <c r="E64" s="274" t="s">
        <v>78</v>
      </c>
      <c r="F64" s="177"/>
    </row>
    <row r="65" spans="1:6" x14ac:dyDescent="0.3">
      <c r="A65" s="167"/>
      <c r="B65" s="177"/>
      <c r="C65" s="276" t="s">
        <v>79</v>
      </c>
      <c r="D65" s="456"/>
      <c r="E65" s="456">
        <v>128362</v>
      </c>
      <c r="F65" s="177"/>
    </row>
    <row r="66" spans="1:6" x14ac:dyDescent="0.3">
      <c r="A66" s="167"/>
      <c r="B66" s="177"/>
      <c r="C66" s="276" t="s">
        <v>80</v>
      </c>
      <c r="D66" s="456"/>
      <c r="E66" s="456">
        <v>86364</v>
      </c>
      <c r="F66" s="177"/>
    </row>
    <row r="67" spans="1:6" x14ac:dyDescent="0.3">
      <c r="A67" s="167"/>
      <c r="B67" s="177"/>
      <c r="C67" s="276" t="s">
        <v>81</v>
      </c>
      <c r="D67" s="456"/>
      <c r="E67" s="456">
        <v>616</v>
      </c>
      <c r="F67" s="177"/>
    </row>
    <row r="68" spans="1:6" x14ac:dyDescent="0.3">
      <c r="A68" s="167"/>
      <c r="B68" s="177"/>
      <c r="C68" s="276" t="s">
        <v>82</v>
      </c>
      <c r="D68" s="456"/>
      <c r="E68" s="456"/>
      <c r="F68" s="177"/>
    </row>
    <row r="69" spans="1:6" x14ac:dyDescent="0.3">
      <c r="A69" s="167"/>
      <c r="B69" s="177"/>
      <c r="C69" s="276" t="s">
        <v>83</v>
      </c>
      <c r="D69" s="456"/>
      <c r="E69" s="456">
        <v>3707</v>
      </c>
      <c r="F69" s="177"/>
    </row>
    <row r="70" spans="1:6" x14ac:dyDescent="0.3">
      <c r="A70" s="167"/>
      <c r="B70" s="177"/>
      <c r="C70" s="277" t="s">
        <v>84</v>
      </c>
      <c r="D70" s="456"/>
      <c r="E70" s="456">
        <v>230753</v>
      </c>
      <c r="F70" s="177"/>
    </row>
    <row r="71" spans="1:6" x14ac:dyDescent="0.3">
      <c r="A71" s="167"/>
      <c r="B71" s="177"/>
      <c r="C71" s="277" t="s">
        <v>84</v>
      </c>
      <c r="D71" s="456"/>
      <c r="E71" s="456"/>
      <c r="F71" s="177"/>
    </row>
    <row r="72" spans="1:6" x14ac:dyDescent="0.3">
      <c r="A72" s="167"/>
      <c r="B72" s="177"/>
      <c r="C72" s="278" t="s">
        <v>84</v>
      </c>
      <c r="D72" s="457"/>
      <c r="E72" s="457"/>
      <c r="F72" s="177"/>
    </row>
    <row r="73" spans="1:6" ht="14" thickBot="1" x14ac:dyDescent="0.35">
      <c r="A73" s="167"/>
      <c r="B73" s="177"/>
      <c r="C73" s="279" t="s">
        <v>85</v>
      </c>
      <c r="D73" s="275">
        <f>SUM(D65:D72)</f>
        <v>0</v>
      </c>
      <c r="E73" s="275">
        <f>SUM(E65:E72)</f>
        <v>449802</v>
      </c>
      <c r="F73" s="177"/>
    </row>
    <row r="74" spans="1:6" ht="6.75" customHeight="1" thickTop="1" x14ac:dyDescent="0.3">
      <c r="A74" s="167"/>
      <c r="B74" s="177"/>
      <c r="C74" s="280"/>
      <c r="D74" s="280"/>
      <c r="E74" s="280"/>
      <c r="F74" s="177"/>
    </row>
    <row r="75" spans="1:6" x14ac:dyDescent="0.3">
      <c r="A75" s="167"/>
      <c r="B75" s="177"/>
      <c r="C75" s="281" t="s">
        <v>86</v>
      </c>
      <c r="D75" s="282" t="s">
        <v>77</v>
      </c>
      <c r="E75" s="282" t="s">
        <v>78</v>
      </c>
      <c r="F75" s="177"/>
    </row>
    <row r="76" spans="1:6" x14ac:dyDescent="0.3">
      <c r="A76" s="167"/>
      <c r="B76" s="177"/>
      <c r="C76" s="276" t="s">
        <v>87</v>
      </c>
      <c r="D76" s="456"/>
      <c r="E76" s="456">
        <v>504180</v>
      </c>
      <c r="F76" s="177"/>
    </row>
    <row r="77" spans="1:6" x14ac:dyDescent="0.3">
      <c r="A77" s="167"/>
      <c r="B77" s="177"/>
      <c r="C77" s="276" t="s">
        <v>88</v>
      </c>
      <c r="D77" s="456"/>
      <c r="E77" s="456">
        <v>276784</v>
      </c>
      <c r="F77" s="177"/>
    </row>
    <row r="78" spans="1:6" x14ac:dyDescent="0.3">
      <c r="A78" s="167"/>
      <c r="B78" s="177"/>
      <c r="C78" s="276" t="s">
        <v>89</v>
      </c>
      <c r="D78" s="456"/>
      <c r="E78" s="456"/>
      <c r="F78" s="177"/>
    </row>
    <row r="79" spans="1:6" x14ac:dyDescent="0.3">
      <c r="A79" s="167"/>
      <c r="B79" s="177"/>
      <c r="C79" s="276" t="s">
        <v>90</v>
      </c>
      <c r="D79" s="456"/>
      <c r="E79" s="456">
        <v>1335</v>
      </c>
      <c r="F79" s="177"/>
    </row>
    <row r="80" spans="1:6" x14ac:dyDescent="0.3">
      <c r="A80" s="167"/>
      <c r="B80" s="177"/>
      <c r="C80" s="276" t="s">
        <v>91</v>
      </c>
      <c r="D80" s="456"/>
      <c r="E80" s="456"/>
      <c r="F80" s="177"/>
    </row>
    <row r="81" spans="1:6" x14ac:dyDescent="0.3">
      <c r="A81" s="167"/>
      <c r="B81" s="177"/>
      <c r="C81" s="277" t="s">
        <v>92</v>
      </c>
      <c r="D81" s="456"/>
      <c r="E81" s="456"/>
      <c r="F81" s="177"/>
    </row>
    <row r="82" spans="1:6" x14ac:dyDescent="0.3">
      <c r="A82" s="167"/>
      <c r="B82" s="177"/>
      <c r="C82" s="277" t="s">
        <v>92</v>
      </c>
      <c r="D82" s="456"/>
      <c r="E82" s="456"/>
      <c r="F82" s="177"/>
    </row>
    <row r="83" spans="1:6" x14ac:dyDescent="0.3">
      <c r="A83" s="167"/>
      <c r="B83" s="177"/>
      <c r="C83" s="278" t="s">
        <v>92</v>
      </c>
      <c r="D83" s="457"/>
      <c r="E83" s="457"/>
      <c r="F83" s="177"/>
    </row>
    <row r="84" spans="1:6" ht="14" thickBot="1" x14ac:dyDescent="0.35">
      <c r="A84" s="167"/>
      <c r="B84" s="177"/>
      <c r="C84" s="279" t="s">
        <v>93</v>
      </c>
      <c r="D84" s="283">
        <f>SUM(D76:D83)</f>
        <v>0</v>
      </c>
      <c r="E84" s="283">
        <f>SUM(E76:E83)</f>
        <v>782299</v>
      </c>
      <c r="F84" s="177"/>
    </row>
    <row r="85" spans="1:6" ht="5.25" customHeight="1" thickTop="1" thickBot="1" x14ac:dyDescent="0.35">
      <c r="A85" s="167"/>
      <c r="B85" s="177"/>
      <c r="C85" s="284"/>
      <c r="D85" s="285"/>
      <c r="E85" s="285"/>
      <c r="F85" s="177"/>
    </row>
    <row r="86" spans="1:6" ht="16.5" thickTop="1" thickBot="1" x14ac:dyDescent="0.4">
      <c r="A86" s="167"/>
      <c r="B86" s="177"/>
      <c r="C86" s="286" t="s">
        <v>94</v>
      </c>
      <c r="D86" s="287">
        <f>D73+D84</f>
        <v>0</v>
      </c>
      <c r="E86" s="287">
        <f>E73+E84</f>
        <v>1232101</v>
      </c>
      <c r="F86" s="177"/>
    </row>
    <row r="87" spans="1:6" ht="14.5" thickTop="1" thickBot="1" x14ac:dyDescent="0.35">
      <c r="A87" s="167"/>
      <c r="B87" s="177"/>
      <c r="C87" s="284"/>
      <c r="D87" s="288"/>
      <c r="E87" s="288"/>
      <c r="F87" s="177"/>
    </row>
    <row r="88" spans="1:6" ht="16" thickTop="1" x14ac:dyDescent="0.35">
      <c r="A88" s="167"/>
      <c r="B88" s="177"/>
      <c r="C88" s="289" t="s">
        <v>95</v>
      </c>
      <c r="D88" s="290"/>
      <c r="E88" s="290"/>
      <c r="F88" s="177"/>
    </row>
    <row r="89" spans="1:6" x14ac:dyDescent="0.3">
      <c r="A89" s="167"/>
      <c r="B89" s="177"/>
      <c r="C89" s="281" t="s">
        <v>96</v>
      </c>
      <c r="D89" s="282" t="s">
        <v>77</v>
      </c>
      <c r="E89" s="282" t="s">
        <v>78</v>
      </c>
      <c r="F89" s="177"/>
    </row>
    <row r="90" spans="1:6" x14ac:dyDescent="0.3">
      <c r="A90" s="167"/>
      <c r="B90" s="177"/>
      <c r="C90" s="276" t="s">
        <v>97</v>
      </c>
      <c r="D90" s="456"/>
      <c r="E90" s="456">
        <v>115408</v>
      </c>
      <c r="F90" s="177"/>
    </row>
    <row r="91" spans="1:6" x14ac:dyDescent="0.3">
      <c r="A91" s="167"/>
      <c r="B91" s="177"/>
      <c r="C91" s="276" t="s">
        <v>98</v>
      </c>
      <c r="D91" s="456"/>
      <c r="E91" s="456">
        <v>4013</v>
      </c>
      <c r="F91" s="177"/>
    </row>
    <row r="92" spans="1:6" x14ac:dyDescent="0.3">
      <c r="A92" s="167"/>
      <c r="B92" s="177"/>
      <c r="C92" s="277" t="s">
        <v>99</v>
      </c>
      <c r="D92" s="456"/>
      <c r="E92" s="456">
        <v>123219</v>
      </c>
      <c r="F92" s="177"/>
    </row>
    <row r="93" spans="1:6" x14ac:dyDescent="0.3">
      <c r="A93" s="167"/>
      <c r="B93" s="177"/>
      <c r="C93" s="277" t="s">
        <v>99</v>
      </c>
      <c r="D93" s="456"/>
      <c r="E93" s="456"/>
      <c r="F93" s="177"/>
    </row>
    <row r="94" spans="1:6" x14ac:dyDescent="0.3">
      <c r="A94" s="167"/>
      <c r="B94" s="177"/>
      <c r="C94" s="277" t="s">
        <v>99</v>
      </c>
      <c r="D94" s="456"/>
      <c r="E94" s="456"/>
      <c r="F94" s="177"/>
    </row>
    <row r="95" spans="1:6" x14ac:dyDescent="0.3">
      <c r="A95" s="167"/>
      <c r="B95" s="177"/>
      <c r="C95" s="278" t="s">
        <v>99</v>
      </c>
      <c r="D95" s="457"/>
      <c r="E95" s="457"/>
      <c r="F95" s="177"/>
    </row>
    <row r="96" spans="1:6" ht="14" thickBot="1" x14ac:dyDescent="0.35">
      <c r="A96" s="167"/>
      <c r="B96" s="177"/>
      <c r="C96" s="279" t="s">
        <v>100</v>
      </c>
      <c r="D96" s="275">
        <f>SUM(D90:D95)</f>
        <v>0</v>
      </c>
      <c r="E96" s="275">
        <f>SUM(E90:E95)</f>
        <v>242640</v>
      </c>
      <c r="F96" s="177"/>
    </row>
    <row r="97" spans="1:6" ht="14" thickTop="1" x14ac:dyDescent="0.3">
      <c r="A97" s="167"/>
      <c r="B97" s="177"/>
      <c r="C97" s="291"/>
      <c r="D97" s="291"/>
      <c r="E97" s="291"/>
      <c r="F97" s="177"/>
    </row>
    <row r="98" spans="1:6" x14ac:dyDescent="0.3">
      <c r="A98" s="167"/>
      <c r="B98" s="177"/>
      <c r="C98" s="281" t="s">
        <v>101</v>
      </c>
      <c r="D98" s="282" t="s">
        <v>77</v>
      </c>
      <c r="E98" s="282" t="s">
        <v>78</v>
      </c>
      <c r="F98" s="177"/>
    </row>
    <row r="99" spans="1:6" x14ac:dyDescent="0.3">
      <c r="A99" s="167"/>
      <c r="B99" s="177"/>
      <c r="C99" s="277" t="s">
        <v>102</v>
      </c>
      <c r="D99" s="456"/>
      <c r="E99" s="456"/>
      <c r="F99" s="177"/>
    </row>
    <row r="100" spans="1:6" x14ac:dyDescent="0.3">
      <c r="A100" s="167"/>
      <c r="B100" s="177"/>
      <c r="C100" s="277" t="s">
        <v>103</v>
      </c>
      <c r="D100" s="456"/>
      <c r="E100" s="456"/>
      <c r="F100" s="177"/>
    </row>
    <row r="101" spans="1:6" x14ac:dyDescent="0.3">
      <c r="A101" s="167"/>
      <c r="B101" s="177"/>
      <c r="C101" s="276" t="s">
        <v>89</v>
      </c>
      <c r="D101" s="456"/>
      <c r="E101" s="456">
        <v>1335</v>
      </c>
      <c r="F101" s="177"/>
    </row>
    <row r="102" spans="1:6" x14ac:dyDescent="0.3">
      <c r="A102" s="167"/>
      <c r="B102" s="177"/>
      <c r="C102" s="276" t="s">
        <v>90</v>
      </c>
      <c r="D102" s="456"/>
      <c r="E102" s="456">
        <v>562</v>
      </c>
      <c r="F102" s="177"/>
    </row>
    <row r="103" spans="1:6" x14ac:dyDescent="0.3">
      <c r="A103" s="167"/>
      <c r="B103" s="177"/>
      <c r="C103" s="277" t="s">
        <v>104</v>
      </c>
      <c r="D103" s="456"/>
      <c r="E103" s="456">
        <v>229409</v>
      </c>
      <c r="F103" s="177"/>
    </row>
    <row r="104" spans="1:6" x14ac:dyDescent="0.3">
      <c r="A104" s="167"/>
      <c r="B104" s="177"/>
      <c r="C104" s="277" t="s">
        <v>104</v>
      </c>
      <c r="D104" s="456"/>
      <c r="E104" s="456"/>
      <c r="F104" s="177"/>
    </row>
    <row r="105" spans="1:6" x14ac:dyDescent="0.3">
      <c r="A105" s="167"/>
      <c r="B105" s="177"/>
      <c r="C105" s="277" t="s">
        <v>104</v>
      </c>
      <c r="D105" s="456"/>
      <c r="E105" s="456"/>
      <c r="F105" s="177"/>
    </row>
    <row r="106" spans="1:6" x14ac:dyDescent="0.3">
      <c r="A106" s="167"/>
      <c r="B106" s="177"/>
      <c r="C106" s="277" t="s">
        <v>104</v>
      </c>
      <c r="D106" s="456"/>
      <c r="E106" s="456"/>
      <c r="F106" s="177"/>
    </row>
    <row r="107" spans="1:6" x14ac:dyDescent="0.3">
      <c r="A107" s="167"/>
      <c r="B107" s="177"/>
      <c r="C107" s="276" t="s">
        <v>105</v>
      </c>
      <c r="D107" s="456"/>
      <c r="E107" s="456"/>
      <c r="F107" s="177"/>
    </row>
    <row r="108" spans="1:6" x14ac:dyDescent="0.3">
      <c r="A108" s="167"/>
      <c r="B108" s="177"/>
      <c r="C108" s="292" t="s">
        <v>106</v>
      </c>
      <c r="D108" s="457"/>
      <c r="E108" s="457"/>
      <c r="F108" s="177"/>
    </row>
    <row r="109" spans="1:6" ht="14" thickBot="1" x14ac:dyDescent="0.35">
      <c r="A109" s="167"/>
      <c r="B109" s="177"/>
      <c r="C109" s="279" t="s">
        <v>107</v>
      </c>
      <c r="D109" s="275">
        <f>SUM(D99:D108)</f>
        <v>0</v>
      </c>
      <c r="E109" s="275">
        <f>SUM(E99:E108)</f>
        <v>231306</v>
      </c>
      <c r="F109" s="177"/>
    </row>
    <row r="110" spans="1:6" customFormat="1" ht="4.5" customHeight="1" thickTop="1" x14ac:dyDescent="0.3">
      <c r="A110" s="173"/>
      <c r="B110" s="177"/>
      <c r="C110" s="293"/>
      <c r="D110" s="284"/>
      <c r="E110" s="284"/>
      <c r="F110" s="177"/>
    </row>
    <row r="111" spans="1:6" ht="16" thickBot="1" x14ac:dyDescent="0.4">
      <c r="A111" s="167"/>
      <c r="B111" s="177"/>
      <c r="C111" s="294" t="s">
        <v>108</v>
      </c>
      <c r="D111" s="295">
        <f>D96+D109</f>
        <v>0</v>
      </c>
      <c r="E111" s="295">
        <f>E96+E109</f>
        <v>473946</v>
      </c>
      <c r="F111" s="177"/>
    </row>
    <row r="112" spans="1:6" ht="6" customHeight="1" thickTop="1" thickBot="1" x14ac:dyDescent="0.35">
      <c r="A112" s="167"/>
      <c r="B112" s="177"/>
      <c r="C112" s="288"/>
      <c r="D112" s="288"/>
      <c r="E112" s="288"/>
      <c r="F112" s="177"/>
    </row>
    <row r="113" spans="1:6" ht="16.5" thickTop="1" thickBot="1" x14ac:dyDescent="0.4">
      <c r="A113" s="167"/>
      <c r="B113" s="177"/>
      <c r="C113" s="296" t="s">
        <v>109</v>
      </c>
      <c r="D113" s="297">
        <f>D86-D111</f>
        <v>0</v>
      </c>
      <c r="E113" s="297">
        <f>E86-E111</f>
        <v>758155</v>
      </c>
      <c r="F113" s="177"/>
    </row>
    <row r="114" spans="1:6" ht="14" thickTop="1" x14ac:dyDescent="0.3">
      <c r="C114" s="3"/>
      <c r="D114" s="5"/>
      <c r="E114" s="5"/>
    </row>
    <row r="115" spans="1:6" x14ac:dyDescent="0.3">
      <c r="C115" s="3"/>
      <c r="D115" s="5"/>
      <c r="E115" s="5"/>
    </row>
    <row r="116" spans="1:6" x14ac:dyDescent="0.3">
      <c r="C116" s="3"/>
      <c r="D116" s="5"/>
      <c r="E116" s="5"/>
    </row>
    <row r="117" spans="1:6" x14ac:dyDescent="0.3">
      <c r="C117" s="3"/>
      <c r="D117" s="4"/>
      <c r="E117" s="4"/>
    </row>
    <row r="118" spans="1:6" ht="14.5" x14ac:dyDescent="0.4">
      <c r="C118" s="3"/>
      <c r="D118" s="2"/>
      <c r="E118" s="2"/>
    </row>
  </sheetData>
  <mergeCells count="14">
    <mergeCell ref="J4:K4"/>
    <mergeCell ref="L4:M4"/>
    <mergeCell ref="F29:G29"/>
    <mergeCell ref="F35:G35"/>
    <mergeCell ref="B1:G1"/>
    <mergeCell ref="F7:G7"/>
    <mergeCell ref="F17:G17"/>
    <mergeCell ref="F23:G23"/>
    <mergeCell ref="B60:C60"/>
    <mergeCell ref="B4:C4"/>
    <mergeCell ref="B58:C58"/>
    <mergeCell ref="D4:E4"/>
    <mergeCell ref="B57:C57"/>
    <mergeCell ref="B56:C56"/>
  </mergeCells>
  <phoneticPr fontId="3" type="noConversion"/>
  <printOptions horizontalCentered="1"/>
  <pageMargins left="0.3" right="0.25" top="0.48" bottom="0.5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43"/>
  <sheetViews>
    <sheetView topLeftCell="B1" zoomScaleNormal="100" workbookViewId="0">
      <selection activeCell="D25" sqref="D25:G25"/>
    </sheetView>
  </sheetViews>
  <sheetFormatPr defaultColWidth="7.4609375" defaultRowHeight="13.5" x14ac:dyDescent="0.3"/>
  <cols>
    <col min="1" max="1" width="21.23046875" customWidth="1"/>
    <col min="2" max="2" width="3" customWidth="1"/>
    <col min="3" max="3" width="20" customWidth="1"/>
    <col min="4" max="4" width="8.69140625" customWidth="1"/>
    <col min="5" max="5" width="13.4609375" customWidth="1"/>
    <col min="6" max="6" width="16.23046875" customWidth="1"/>
    <col min="7" max="7" width="49.4609375" customWidth="1"/>
  </cols>
  <sheetData>
    <row r="1" spans="1:14" ht="5.25" customHeight="1" x14ac:dyDescent="0.3">
      <c r="A1" s="173"/>
      <c r="B1" s="189"/>
      <c r="C1" s="195"/>
      <c r="D1" s="195"/>
      <c r="E1" s="195"/>
      <c r="F1" s="195"/>
      <c r="G1" s="195"/>
    </row>
    <row r="2" spans="1:14" ht="20" x14ac:dyDescent="0.3">
      <c r="A2" s="173"/>
      <c r="B2" s="190" t="str">
        <f>"View Ratios &amp; Financial Measures (" &amp; Income!$C$3 &amp; " - " &amp; Income!$E$3 &amp; ")"</f>
        <v>View Ratios &amp; Financial Measures ( - )</v>
      </c>
      <c r="C2" s="196"/>
      <c r="D2" s="196"/>
      <c r="E2" s="196"/>
      <c r="F2" s="197"/>
      <c r="G2" s="197"/>
      <c r="H2" s="42"/>
      <c r="I2" s="42"/>
      <c r="J2" s="42"/>
      <c r="K2" s="42"/>
      <c r="L2" s="42"/>
      <c r="M2" s="42"/>
      <c r="N2" s="42"/>
    </row>
    <row r="3" spans="1:14" ht="3.75" customHeight="1" thickBot="1" x14ac:dyDescent="0.35">
      <c r="A3" s="173"/>
      <c r="B3" s="191"/>
      <c r="C3" s="310"/>
      <c r="D3" s="310"/>
      <c r="E3" s="310"/>
      <c r="F3" s="310"/>
      <c r="G3" s="311"/>
    </row>
    <row r="4" spans="1:14" s="18" customFormat="1" ht="16" thickTop="1" x14ac:dyDescent="0.3">
      <c r="A4" s="173"/>
      <c r="B4" s="192"/>
      <c r="C4" s="312" t="s">
        <v>110</v>
      </c>
      <c r="D4" s="577" t="s">
        <v>111</v>
      </c>
      <c r="E4" s="577"/>
      <c r="F4" s="577"/>
      <c r="G4" s="577"/>
    </row>
    <row r="5" spans="1:14" x14ac:dyDescent="0.3">
      <c r="A5" s="173"/>
      <c r="B5" s="193"/>
      <c r="C5" s="313" t="s">
        <v>112</v>
      </c>
      <c r="D5" s="313" t="s">
        <v>113</v>
      </c>
      <c r="E5" s="314" t="s">
        <v>114</v>
      </c>
      <c r="F5" s="313" t="s">
        <v>115</v>
      </c>
      <c r="G5" s="313" t="s">
        <v>116</v>
      </c>
    </row>
    <row r="6" spans="1:14" ht="23" x14ac:dyDescent="0.3">
      <c r="A6" s="173"/>
      <c r="B6" s="193">
        <v>1</v>
      </c>
      <c r="C6" s="315" t="s">
        <v>117</v>
      </c>
      <c r="D6" s="316">
        <f>Income!$F$54</f>
        <v>211455</v>
      </c>
      <c r="E6" s="317" t="s">
        <v>118</v>
      </c>
      <c r="F6" s="318" t="s">
        <v>119</v>
      </c>
      <c r="G6" s="319" t="s">
        <v>120</v>
      </c>
      <c r="H6" s="41"/>
    </row>
    <row r="7" spans="1:14" ht="20" x14ac:dyDescent="0.3">
      <c r="A7" s="173"/>
      <c r="B7" s="193">
        <v>2</v>
      </c>
      <c r="C7" s="320" t="s">
        <v>121</v>
      </c>
      <c r="D7" s="321">
        <f>IF(Income!$F$6=0,"*",(Income!$F$6-Income!$F$16)/Income!$F$6)</f>
        <v>0.64823568635225004</v>
      </c>
      <c r="E7" s="322" t="s">
        <v>122</v>
      </c>
      <c r="F7" s="323" t="s">
        <v>123</v>
      </c>
      <c r="G7" s="324" t="s">
        <v>124</v>
      </c>
    </row>
    <row r="8" spans="1:14" ht="21" customHeight="1" x14ac:dyDescent="0.3">
      <c r="A8" s="173"/>
      <c r="B8" s="193">
        <v>3</v>
      </c>
      <c r="C8" s="320" t="s">
        <v>125</v>
      </c>
      <c r="D8" s="325">
        <f>IF(Income!$F$6=0,"*",Income!$F$54/Income!$F$6)</f>
        <v>9.526888212078069E-2</v>
      </c>
      <c r="E8" s="322" t="s">
        <v>126</v>
      </c>
      <c r="F8" s="323" t="s">
        <v>127</v>
      </c>
      <c r="G8" s="324" t="s">
        <v>128</v>
      </c>
    </row>
    <row r="9" spans="1:14" ht="15.75" customHeight="1" x14ac:dyDescent="0.3">
      <c r="A9" s="173"/>
      <c r="B9" s="193">
        <v>4</v>
      </c>
      <c r="C9" s="320" t="s">
        <v>129</v>
      </c>
      <c r="D9" s="325">
        <f>IF(Income!$E$113=0,"*",Income!$F$54/Income!$E$113)</f>
        <v>0.27890734744214574</v>
      </c>
      <c r="E9" s="322" t="s">
        <v>130</v>
      </c>
      <c r="F9" s="323" t="s">
        <v>131</v>
      </c>
      <c r="G9" s="324" t="s">
        <v>132</v>
      </c>
    </row>
    <row r="10" spans="1:14" ht="15.75" customHeight="1" x14ac:dyDescent="0.3">
      <c r="A10" s="173"/>
      <c r="B10" s="193">
        <v>5</v>
      </c>
      <c r="C10" s="326" t="s">
        <v>133</v>
      </c>
      <c r="D10" s="327">
        <f>IF(Income!$E$86=0,"*",Income!$F$54/Income!$E$86)</f>
        <v>0.17162148232977653</v>
      </c>
      <c r="E10" s="328" t="s">
        <v>130</v>
      </c>
      <c r="F10" s="329" t="s">
        <v>134</v>
      </c>
      <c r="G10" s="330" t="s">
        <v>135</v>
      </c>
    </row>
    <row r="11" spans="1:14" ht="5.25" customHeight="1" thickBot="1" x14ac:dyDescent="0.35">
      <c r="A11" s="173"/>
      <c r="B11" s="189"/>
      <c r="C11" s="331"/>
      <c r="D11" s="332"/>
      <c r="E11" s="332"/>
      <c r="F11" s="333"/>
      <c r="G11" s="331"/>
    </row>
    <row r="12" spans="1:14" ht="16" thickTop="1" x14ac:dyDescent="0.3">
      <c r="A12" s="173"/>
      <c r="B12" s="189"/>
      <c r="C12" s="312" t="s">
        <v>136</v>
      </c>
      <c r="D12" s="577" t="s">
        <v>137</v>
      </c>
      <c r="E12" s="577"/>
      <c r="F12" s="577"/>
      <c r="G12" s="577"/>
    </row>
    <row r="13" spans="1:14" x14ac:dyDescent="0.3">
      <c r="A13" s="173"/>
      <c r="B13" s="189"/>
      <c r="C13" s="313" t="s">
        <v>112</v>
      </c>
      <c r="D13" s="313" t="s">
        <v>113</v>
      </c>
      <c r="E13" s="314" t="s">
        <v>114</v>
      </c>
      <c r="F13" s="334" t="s">
        <v>115</v>
      </c>
      <c r="G13" s="313" t="s">
        <v>116</v>
      </c>
    </row>
    <row r="14" spans="1:14" ht="20" x14ac:dyDescent="0.3">
      <c r="A14" s="173"/>
      <c r="B14" s="193">
        <v>6</v>
      </c>
      <c r="C14" s="315" t="s">
        <v>138</v>
      </c>
      <c r="D14" s="335">
        <f>IF(Income!$F$6=0,"*",(Income!$F$53-Income!$F$37-Income!$F$36)/Income!$F$6)</f>
        <v>0.85935185352051757</v>
      </c>
      <c r="E14" s="336" t="s">
        <v>139</v>
      </c>
      <c r="F14" s="318" t="s">
        <v>140</v>
      </c>
      <c r="G14" s="319" t="s">
        <v>135</v>
      </c>
    </row>
    <row r="15" spans="1:14" ht="30.5" x14ac:dyDescent="0.3">
      <c r="A15" s="173"/>
      <c r="B15" s="193">
        <v>7</v>
      </c>
      <c r="C15" s="320" t="s">
        <v>141</v>
      </c>
      <c r="D15" s="337">
        <f>IF(OR(Income!$E$86=0,Income!$F$6=0),"*",Income!$F$6/Income!$E$86)</f>
        <v>1.8014432258394402</v>
      </c>
      <c r="E15" s="338" t="s">
        <v>142</v>
      </c>
      <c r="F15" s="323" t="s">
        <v>143</v>
      </c>
      <c r="G15" s="324" t="s">
        <v>144</v>
      </c>
    </row>
    <row r="16" spans="1:14" ht="20" x14ac:dyDescent="0.3">
      <c r="A16" s="173"/>
      <c r="B16" s="193">
        <v>8</v>
      </c>
      <c r="C16" s="320" t="s">
        <v>145</v>
      </c>
      <c r="D16" s="337">
        <f>IF(Income!$F$6=0,"*",(Income!$F$53-Income!$F$36)/Income!$F$6)</f>
        <v>0.86299221467317844</v>
      </c>
      <c r="E16" s="338" t="s">
        <v>146</v>
      </c>
      <c r="F16" s="323" t="s">
        <v>147</v>
      </c>
      <c r="G16" s="324" t="s">
        <v>148</v>
      </c>
    </row>
    <row r="17" spans="1:7" ht="26" x14ac:dyDescent="0.3">
      <c r="A17" s="173"/>
      <c r="B17" s="193">
        <v>9</v>
      </c>
      <c r="C17" s="339" t="s">
        <v>149</v>
      </c>
      <c r="D17" s="337">
        <f>IF(Income!$F$6=0,"*",Income!$F$36/Income!$F$6)</f>
        <v>4.1738903206040838E-2</v>
      </c>
      <c r="E17" s="338" t="s">
        <v>150</v>
      </c>
      <c r="F17" s="323" t="s">
        <v>151</v>
      </c>
      <c r="G17" s="324" t="s">
        <v>152</v>
      </c>
    </row>
    <row r="18" spans="1:7" x14ac:dyDescent="0.3">
      <c r="A18" s="173"/>
      <c r="B18" s="193">
        <v>10</v>
      </c>
      <c r="C18" s="326" t="s">
        <v>153</v>
      </c>
      <c r="D18" s="340">
        <f>IF(Income!$F$6=0,"*",Income!$F$37/Income!$F$6)</f>
        <v>3.6403611526608878E-3</v>
      </c>
      <c r="E18" s="341" t="s">
        <v>150</v>
      </c>
      <c r="F18" s="329" t="s">
        <v>154</v>
      </c>
      <c r="G18" s="330" t="s">
        <v>155</v>
      </c>
    </row>
    <row r="19" spans="1:7" ht="4.5" customHeight="1" thickBot="1" x14ac:dyDescent="0.35">
      <c r="A19" s="173"/>
      <c r="B19" s="193"/>
      <c r="C19" s="342"/>
      <c r="D19" s="343"/>
      <c r="E19" s="344"/>
      <c r="F19" s="345"/>
      <c r="G19" s="331"/>
    </row>
    <row r="20" spans="1:7" ht="15.75" customHeight="1" thickTop="1" x14ac:dyDescent="0.3">
      <c r="A20" s="173"/>
      <c r="B20" s="193"/>
      <c r="C20" s="312" t="s">
        <v>156</v>
      </c>
      <c r="D20" s="579" t="s">
        <v>157</v>
      </c>
      <c r="E20" s="579"/>
      <c r="F20" s="579"/>
      <c r="G20" s="579"/>
    </row>
    <row r="21" spans="1:7" x14ac:dyDescent="0.3">
      <c r="A21" s="173"/>
      <c r="B21" s="194"/>
      <c r="C21" s="313" t="s">
        <v>112</v>
      </c>
      <c r="D21" s="313" t="s">
        <v>113</v>
      </c>
      <c r="E21" s="314" t="s">
        <v>114</v>
      </c>
      <c r="F21" s="334" t="s">
        <v>115</v>
      </c>
      <c r="G21" s="313" t="s">
        <v>116</v>
      </c>
    </row>
    <row r="22" spans="1:7" ht="20" x14ac:dyDescent="0.3">
      <c r="A22" s="173"/>
      <c r="B22" s="193">
        <v>11</v>
      </c>
      <c r="C22" s="315" t="s">
        <v>158</v>
      </c>
      <c r="D22" s="346">
        <f>IF(OR(Income!$E$73=0,Income!$E$96=0),"*",Income!$E$73/Income!$E$96)</f>
        <v>1.8537833827893175</v>
      </c>
      <c r="E22" s="336" t="s">
        <v>159</v>
      </c>
      <c r="F22" s="318" t="s">
        <v>160</v>
      </c>
      <c r="G22" s="319" t="s">
        <v>161</v>
      </c>
    </row>
    <row r="23" spans="1:7" ht="37.5" customHeight="1" x14ac:dyDescent="0.3">
      <c r="A23" s="173"/>
      <c r="B23" s="193">
        <v>12</v>
      </c>
      <c r="C23" s="326" t="s">
        <v>162</v>
      </c>
      <c r="D23" s="347">
        <f>IF(OR(Income!$E$73=0,Income!$E$96=0),"*",Income!$E$73-Income!$E$96)</f>
        <v>207162</v>
      </c>
      <c r="E23" s="348" t="s">
        <v>163</v>
      </c>
      <c r="F23" s="329" t="s">
        <v>164</v>
      </c>
      <c r="G23" s="330" t="s">
        <v>165</v>
      </c>
    </row>
    <row r="24" spans="1:7" ht="3.75" customHeight="1" thickBot="1" x14ac:dyDescent="0.35">
      <c r="A24" s="173"/>
      <c r="B24" s="193"/>
      <c r="C24" s="38"/>
      <c r="D24" s="180"/>
      <c r="E24" s="40"/>
      <c r="F24" s="39"/>
      <c r="G24" s="38"/>
    </row>
    <row r="25" spans="1:7" ht="16" thickTop="1" x14ac:dyDescent="0.3">
      <c r="A25" s="173"/>
      <c r="B25" s="193"/>
      <c r="C25" s="312" t="s">
        <v>166</v>
      </c>
      <c r="D25" s="580" t="s">
        <v>167</v>
      </c>
      <c r="E25" s="581"/>
      <c r="F25" s="581"/>
      <c r="G25" s="581"/>
    </row>
    <row r="26" spans="1:7" x14ac:dyDescent="0.3">
      <c r="A26" s="173"/>
      <c r="B26" s="193"/>
      <c r="C26" s="313" t="s">
        <v>112</v>
      </c>
      <c r="D26" s="313" t="s">
        <v>113</v>
      </c>
      <c r="E26" s="314" t="s">
        <v>114</v>
      </c>
      <c r="F26" s="334" t="s">
        <v>115</v>
      </c>
      <c r="G26" s="313" t="s">
        <v>116</v>
      </c>
    </row>
    <row r="27" spans="1:7" ht="26.25" customHeight="1" x14ac:dyDescent="0.3">
      <c r="A27" s="173"/>
      <c r="B27" s="193">
        <v>13</v>
      </c>
      <c r="C27" s="315" t="s">
        <v>168</v>
      </c>
      <c r="D27" s="349">
        <f>IF(OR(Income!$E$86=0,Income!$E$111=0),"*",Income!$E$111/Income!$E$86)</f>
        <v>0.38466489354362993</v>
      </c>
      <c r="E27" s="350" t="s">
        <v>169</v>
      </c>
      <c r="F27" s="318" t="s">
        <v>170</v>
      </c>
      <c r="G27" s="319" t="s">
        <v>171</v>
      </c>
    </row>
    <row r="28" spans="1:7" ht="16.5" customHeight="1" x14ac:dyDescent="0.3">
      <c r="A28" s="173"/>
      <c r="B28" s="193">
        <v>14</v>
      </c>
      <c r="C28" s="320" t="s">
        <v>172</v>
      </c>
      <c r="D28" s="321">
        <f>IF(OR(Income!$E$113=0,Income!$E$86=0),"*",Income!$E$113/Income!$E$86)</f>
        <v>0.61533510645637002</v>
      </c>
      <c r="E28" s="351" t="s">
        <v>173</v>
      </c>
      <c r="F28" s="323" t="s">
        <v>174</v>
      </c>
      <c r="G28" s="324" t="s">
        <v>175</v>
      </c>
    </row>
    <row r="29" spans="1:7" x14ac:dyDescent="0.3">
      <c r="A29" s="173"/>
      <c r="B29" s="193">
        <v>15</v>
      </c>
      <c r="C29" s="320" t="s">
        <v>176</v>
      </c>
      <c r="D29" s="321">
        <f>IF(OR(Income!$E$113=0,Income!$E$111=0),"*",Income!$E$111/Income!$E$113)</f>
        <v>0.62513074503234822</v>
      </c>
      <c r="E29" s="352" t="s">
        <v>177</v>
      </c>
      <c r="F29" s="323" t="s">
        <v>178</v>
      </c>
      <c r="G29" s="324" t="s">
        <v>179</v>
      </c>
    </row>
    <row r="30" spans="1:7" ht="20" x14ac:dyDescent="0.3">
      <c r="A30" s="173"/>
      <c r="B30" s="193">
        <v>16</v>
      </c>
      <c r="C30" s="320" t="s">
        <v>180</v>
      </c>
      <c r="D30" s="353">
        <f>IF(OR(Income!$F$53=0,Income!$E$73=0,Income!$E$96=0),"*",(Income!$E$73-Income!$E$96)/Income!$F$53)</f>
        <v>0.10316293221718983</v>
      </c>
      <c r="E30" s="352" t="s">
        <v>181</v>
      </c>
      <c r="F30" s="323" t="s">
        <v>182</v>
      </c>
      <c r="G30" s="324" t="s">
        <v>183</v>
      </c>
    </row>
    <row r="31" spans="1:7" ht="13.5" customHeight="1" x14ac:dyDescent="0.35">
      <c r="A31" s="181"/>
      <c r="B31" s="193">
        <v>17</v>
      </c>
      <c r="C31" s="354" t="s">
        <v>184</v>
      </c>
      <c r="D31" s="355">
        <f>IF(OR(Income!E113="",Income!E113=0,Income!E86=""),"*",Income!E86/Income!E113)</f>
        <v>1.6251307450323482</v>
      </c>
      <c r="E31" s="356">
        <v>5</v>
      </c>
      <c r="F31" s="357" t="s">
        <v>185</v>
      </c>
      <c r="G31" s="358" t="s">
        <v>186</v>
      </c>
    </row>
    <row r="32" spans="1:7" ht="3.75" customHeight="1" x14ac:dyDescent="0.3">
      <c r="A32" s="173"/>
      <c r="B32" s="193"/>
      <c r="C32" s="306"/>
      <c r="D32" s="359"/>
      <c r="E32" s="360"/>
      <c r="F32" s="310"/>
      <c r="G32" s="361"/>
    </row>
    <row r="33" spans="2:7" s="37" customFormat="1" ht="10.5" customHeight="1" x14ac:dyDescent="0.35"/>
    <row r="34" spans="2:7" x14ac:dyDescent="0.3">
      <c r="B34" s="578" t="s">
        <v>187</v>
      </c>
      <c r="C34" s="578"/>
      <c r="D34" s="578"/>
      <c r="E34" s="578"/>
      <c r="F34" s="578"/>
      <c r="G34" s="578"/>
    </row>
    <row r="35" spans="2:7" x14ac:dyDescent="0.3">
      <c r="B35" s="36"/>
    </row>
    <row r="36" spans="2:7" x14ac:dyDescent="0.3">
      <c r="C36" s="34"/>
      <c r="D36" s="34"/>
      <c r="E36" s="34"/>
      <c r="F36" s="34"/>
    </row>
    <row r="38" spans="2:7" x14ac:dyDescent="0.3">
      <c r="C38" s="35"/>
      <c r="D38" s="34"/>
      <c r="E38" s="34"/>
      <c r="F38" s="34"/>
    </row>
    <row r="39" spans="2:7" x14ac:dyDescent="0.3">
      <c r="C39" s="34"/>
      <c r="D39" s="34"/>
      <c r="E39" s="34"/>
      <c r="F39" s="34"/>
    </row>
    <row r="40" spans="2:7" x14ac:dyDescent="0.3">
      <c r="C40" s="34"/>
      <c r="D40" s="34"/>
      <c r="E40" s="34"/>
      <c r="F40" s="34"/>
    </row>
    <row r="41" spans="2:7" x14ac:dyDescent="0.3">
      <c r="C41" s="34"/>
      <c r="D41" s="34"/>
      <c r="E41" s="34"/>
      <c r="F41" s="34"/>
    </row>
    <row r="42" spans="2:7" x14ac:dyDescent="0.3">
      <c r="C42" s="34"/>
      <c r="D42" s="34"/>
      <c r="E42" s="34"/>
      <c r="F42" s="34"/>
    </row>
    <row r="43" spans="2:7" x14ac:dyDescent="0.3">
      <c r="C43" s="34"/>
      <c r="D43" s="34"/>
      <c r="E43" s="34"/>
      <c r="F43" s="34"/>
    </row>
  </sheetData>
  <mergeCells count="5">
    <mergeCell ref="D4:G4"/>
    <mergeCell ref="B34:G34"/>
    <mergeCell ref="D12:G12"/>
    <mergeCell ref="D20:G20"/>
    <mergeCell ref="D25:G25"/>
  </mergeCells>
  <phoneticPr fontId="3" type="noConversion"/>
  <printOptions horizontalCentered="1"/>
  <pageMargins left="0.5" right="0.5" top="0.5" bottom="0.5" header="0.5" footer="0.5"/>
  <pageSetup orientation="portrait" horizontalDpi="360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52"/>
  <sheetViews>
    <sheetView zoomScaleNormal="100" workbookViewId="0">
      <pane ySplit="2" topLeftCell="A15" activePane="bottomLeft" state="frozenSplit"/>
      <selection activeCell="I29" sqref="I29"/>
      <selection pane="bottomLeft" activeCell="H31" sqref="H31"/>
    </sheetView>
  </sheetViews>
  <sheetFormatPr defaultColWidth="7.4609375" defaultRowHeight="13.5" x14ac:dyDescent="0.3"/>
  <cols>
    <col min="1" max="1" width="20.84375" customWidth="1"/>
    <col min="2" max="2" width="16" customWidth="1"/>
    <col min="3" max="3" width="9.69140625" customWidth="1"/>
    <col min="4" max="4" width="9.4609375" customWidth="1"/>
    <col min="5" max="5" width="2.15234375" customWidth="1"/>
    <col min="6" max="6" width="16" customWidth="1"/>
    <col min="7" max="7" width="10.84375" customWidth="1"/>
    <col min="8" max="8" width="9.4609375" customWidth="1"/>
  </cols>
  <sheetData>
    <row r="1" spans="1:8" ht="25.5" customHeight="1" x14ac:dyDescent="0.3">
      <c r="A1" s="173"/>
      <c r="B1" s="66" t="s">
        <v>188</v>
      </c>
    </row>
    <row r="2" spans="1:8" ht="74.25" customHeight="1" x14ac:dyDescent="0.3">
      <c r="A2" s="173"/>
      <c r="B2" s="582" t="s">
        <v>189</v>
      </c>
      <c r="C2" s="582"/>
      <c r="D2" s="582"/>
      <c r="E2" s="582"/>
      <c r="F2" s="582"/>
      <c r="G2" s="582"/>
      <c r="H2" s="582"/>
    </row>
    <row r="3" spans="1:8" ht="7.5" customHeight="1" x14ac:dyDescent="0.3">
      <c r="A3" s="173"/>
    </row>
    <row r="4" spans="1:8" s="49" customFormat="1" ht="23" x14ac:dyDescent="0.25">
      <c r="A4" s="182"/>
      <c r="B4" s="48" t="s">
        <v>190</v>
      </c>
      <c r="C4" s="47" t="s">
        <v>18</v>
      </c>
      <c r="D4" s="47" t="s">
        <v>19</v>
      </c>
      <c r="F4" s="48" t="s">
        <v>191</v>
      </c>
      <c r="G4" s="47" t="s">
        <v>18</v>
      </c>
      <c r="H4" s="47" t="s">
        <v>19</v>
      </c>
    </row>
    <row r="5" spans="1:8" x14ac:dyDescent="0.3">
      <c r="A5" s="173"/>
      <c r="B5" s="437" t="s">
        <v>192</v>
      </c>
      <c r="C5" s="438"/>
      <c r="D5" s="438">
        <v>998</v>
      </c>
      <c r="E5" s="245"/>
      <c r="F5" s="437" t="s">
        <v>193</v>
      </c>
      <c r="G5" s="438">
        <f>714162+39007-39667</f>
        <v>713502</v>
      </c>
      <c r="H5" s="438">
        <f>15071-77</f>
        <v>14994</v>
      </c>
    </row>
    <row r="6" spans="1:8" x14ac:dyDescent="0.3">
      <c r="A6" s="173"/>
      <c r="B6" s="437"/>
      <c r="C6" s="438"/>
      <c r="D6" s="438"/>
      <c r="E6" s="245"/>
      <c r="F6" s="437"/>
      <c r="G6" s="438"/>
      <c r="H6" s="438"/>
    </row>
    <row r="7" spans="1:8" x14ac:dyDescent="0.3">
      <c r="A7" s="173"/>
      <c r="B7" s="437"/>
      <c r="C7" s="438"/>
      <c r="D7" s="438"/>
      <c r="E7" s="245"/>
      <c r="F7" s="437"/>
      <c r="G7" s="438"/>
      <c r="H7" s="438"/>
    </row>
    <row r="8" spans="1:8" x14ac:dyDescent="0.3">
      <c r="A8" s="173"/>
      <c r="B8" s="437"/>
      <c r="C8" s="438"/>
      <c r="D8" s="438"/>
      <c r="E8" s="245"/>
      <c r="F8" s="437"/>
      <c r="G8" s="438"/>
      <c r="H8" s="438"/>
    </row>
    <row r="9" spans="1:8" x14ac:dyDescent="0.3">
      <c r="A9" s="173"/>
      <c r="B9" s="437"/>
      <c r="C9" s="438"/>
      <c r="D9" s="438"/>
      <c r="E9" s="245"/>
      <c r="F9" s="437"/>
      <c r="G9" s="438"/>
      <c r="H9" s="438"/>
    </row>
    <row r="10" spans="1:8" x14ac:dyDescent="0.3">
      <c r="A10" s="173"/>
      <c r="B10" s="437"/>
      <c r="C10" s="438"/>
      <c r="D10" s="438"/>
      <c r="E10" s="245"/>
      <c r="F10" s="437"/>
      <c r="G10" s="438"/>
      <c r="H10" s="438"/>
    </row>
    <row r="11" spans="1:8" x14ac:dyDescent="0.3">
      <c r="A11" s="173"/>
      <c r="B11" s="437"/>
      <c r="C11" s="438"/>
      <c r="D11" s="438"/>
      <c r="E11" s="245"/>
      <c r="F11" s="437"/>
      <c r="G11" s="438"/>
      <c r="H11" s="438"/>
    </row>
    <row r="12" spans="1:8" x14ac:dyDescent="0.3">
      <c r="A12" s="173"/>
      <c r="B12" s="437"/>
      <c r="C12" s="438"/>
      <c r="D12" s="438"/>
      <c r="E12" s="245"/>
      <c r="F12" s="437"/>
      <c r="G12" s="438"/>
      <c r="H12" s="438"/>
    </row>
    <row r="13" spans="1:8" x14ac:dyDescent="0.3">
      <c r="A13" s="173"/>
      <c r="B13" s="437"/>
      <c r="C13" s="438"/>
      <c r="D13" s="438"/>
      <c r="E13" s="245"/>
      <c r="F13" s="437"/>
      <c r="G13" s="438"/>
      <c r="H13" s="438"/>
    </row>
    <row r="14" spans="1:8" x14ac:dyDescent="0.3">
      <c r="A14" s="173"/>
      <c r="B14" s="437"/>
      <c r="C14" s="438"/>
      <c r="D14" s="438"/>
      <c r="E14" s="245"/>
      <c r="F14" s="437"/>
      <c r="G14" s="438"/>
      <c r="H14" s="438"/>
    </row>
    <row r="15" spans="1:8" x14ac:dyDescent="0.3">
      <c r="A15" s="173"/>
      <c r="B15" s="437"/>
      <c r="C15" s="438"/>
      <c r="D15" s="438"/>
      <c r="E15" s="245"/>
      <c r="F15" s="437"/>
      <c r="G15" s="438"/>
      <c r="H15" s="438"/>
    </row>
    <row r="16" spans="1:8" x14ac:dyDescent="0.3">
      <c r="A16" s="173"/>
      <c r="B16" s="437"/>
      <c r="C16" s="438"/>
      <c r="D16" s="438"/>
      <c r="E16" s="245"/>
      <c r="F16" s="437"/>
      <c r="G16" s="438"/>
      <c r="H16" s="438"/>
    </row>
    <row r="17" spans="1:8" x14ac:dyDescent="0.3">
      <c r="A17" s="173"/>
      <c r="B17" s="437"/>
      <c r="C17" s="438"/>
      <c r="D17" s="438"/>
      <c r="E17" s="245"/>
      <c r="F17" s="437"/>
      <c r="G17" s="438"/>
      <c r="H17" s="438"/>
    </row>
    <row r="18" spans="1:8" x14ac:dyDescent="0.3">
      <c r="A18" s="173"/>
      <c r="B18" s="437"/>
      <c r="C18" s="438"/>
      <c r="D18" s="438"/>
      <c r="E18" s="245"/>
      <c r="F18" s="437"/>
      <c r="G18" s="438"/>
      <c r="H18" s="438"/>
    </row>
    <row r="19" spans="1:8" x14ac:dyDescent="0.3">
      <c r="A19" s="173"/>
      <c r="B19" s="437"/>
      <c r="C19" s="438"/>
      <c r="D19" s="438"/>
      <c r="E19" s="245"/>
      <c r="F19" s="437"/>
      <c r="G19" s="438"/>
      <c r="H19" s="438"/>
    </row>
    <row r="20" spans="1:8" x14ac:dyDescent="0.3">
      <c r="A20" s="173"/>
      <c r="B20" s="437"/>
      <c r="C20" s="438"/>
      <c r="D20" s="438"/>
      <c r="E20" s="245"/>
      <c r="F20" s="437"/>
      <c r="G20" s="438"/>
      <c r="H20" s="438"/>
    </row>
    <row r="21" spans="1:8" x14ac:dyDescent="0.3">
      <c r="A21" s="173"/>
      <c r="B21" s="437"/>
      <c r="C21" s="438"/>
      <c r="D21" s="438"/>
      <c r="E21" s="245"/>
      <c r="F21" s="437"/>
      <c r="G21" s="438"/>
      <c r="H21" s="438"/>
    </row>
    <row r="22" spans="1:8" x14ac:dyDescent="0.3">
      <c r="A22" s="173"/>
      <c r="B22" s="437"/>
      <c r="C22" s="438"/>
      <c r="D22" s="438"/>
      <c r="E22" s="245"/>
      <c r="F22" s="437"/>
      <c r="G22" s="438"/>
      <c r="H22" s="438"/>
    </row>
    <row r="23" spans="1:8" x14ac:dyDescent="0.3">
      <c r="A23" s="173"/>
      <c r="B23" s="437"/>
      <c r="C23" s="438"/>
      <c r="D23" s="438"/>
      <c r="E23" s="245"/>
      <c r="F23" s="437"/>
      <c r="G23" s="438"/>
      <c r="H23" s="438"/>
    </row>
    <row r="24" spans="1:8" x14ac:dyDescent="0.3">
      <c r="A24" s="173"/>
      <c r="B24" s="437"/>
      <c r="C24" s="439"/>
      <c r="D24" s="439"/>
      <c r="E24" s="245"/>
      <c r="F24" s="437"/>
      <c r="G24" s="439"/>
      <c r="H24" s="439"/>
    </row>
    <row r="25" spans="1:8" ht="27" customHeight="1" thickBot="1" x14ac:dyDescent="0.35">
      <c r="A25" s="173"/>
      <c r="B25" s="362" t="s">
        <v>194</v>
      </c>
      <c r="C25" s="363">
        <f>SUM(C5:C24)</f>
        <v>0</v>
      </c>
      <c r="D25" s="363">
        <f>SUM(D5:D24)</f>
        <v>998</v>
      </c>
      <c r="E25" s="245"/>
      <c r="F25" s="362" t="s">
        <v>194</v>
      </c>
      <c r="G25" s="363">
        <f>SUM(G5:G24)</f>
        <v>713502</v>
      </c>
      <c r="H25" s="363">
        <f>SUM(H5:H24)</f>
        <v>14994</v>
      </c>
    </row>
    <row r="26" spans="1:8" ht="14" thickTop="1" x14ac:dyDescent="0.3">
      <c r="A26" s="173"/>
      <c r="B26" s="245"/>
      <c r="C26" s="245"/>
      <c r="D26" s="245"/>
      <c r="E26" s="245"/>
      <c r="F26" s="245"/>
      <c r="G26" s="245"/>
      <c r="H26" s="245"/>
    </row>
    <row r="27" spans="1:8" x14ac:dyDescent="0.3">
      <c r="A27" s="173"/>
      <c r="B27" s="245"/>
      <c r="C27" s="245"/>
      <c r="D27" s="245"/>
      <c r="E27" s="245"/>
      <c r="F27" s="245"/>
      <c r="G27" s="245"/>
      <c r="H27" s="245"/>
    </row>
    <row r="28" spans="1:8" x14ac:dyDescent="0.3">
      <c r="A28" s="173"/>
      <c r="B28" s="245"/>
      <c r="C28" s="245"/>
      <c r="D28" s="245"/>
      <c r="E28" s="245"/>
      <c r="F28" s="245"/>
      <c r="G28" s="245"/>
      <c r="H28" s="245"/>
    </row>
    <row r="29" spans="1:8" ht="23.5" x14ac:dyDescent="0.3">
      <c r="A29" s="173"/>
      <c r="B29" s="245"/>
      <c r="C29" s="245"/>
      <c r="D29" s="245"/>
      <c r="E29" s="245"/>
      <c r="F29" s="364" t="s">
        <v>195</v>
      </c>
      <c r="G29" s="365" t="s">
        <v>18</v>
      </c>
      <c r="H29" s="365" t="s">
        <v>19</v>
      </c>
    </row>
    <row r="30" spans="1:8" x14ac:dyDescent="0.3">
      <c r="A30" s="173"/>
      <c r="B30" s="245"/>
      <c r="C30" s="245"/>
      <c r="D30" s="245"/>
      <c r="E30" s="245"/>
      <c r="F30" s="437"/>
      <c r="G30" s="438">
        <f>87681-32651-28508</f>
        <v>26522</v>
      </c>
      <c r="H30" s="438">
        <f>375+77</f>
        <v>452</v>
      </c>
    </row>
    <row r="31" spans="1:8" x14ac:dyDescent="0.3">
      <c r="A31" s="173"/>
      <c r="B31" s="245"/>
      <c r="C31" s="245"/>
      <c r="D31" s="245"/>
      <c r="E31" s="245"/>
      <c r="F31" s="437"/>
      <c r="G31" s="438"/>
      <c r="H31" s="438"/>
    </row>
    <row r="32" spans="1:8" x14ac:dyDescent="0.3">
      <c r="A32" s="173"/>
      <c r="B32" s="245"/>
      <c r="C32" s="245"/>
      <c r="D32" s="245"/>
      <c r="E32" s="245"/>
      <c r="F32" s="437"/>
      <c r="G32" s="438"/>
      <c r="H32" s="438"/>
    </row>
    <row r="33" spans="1:8" x14ac:dyDescent="0.3">
      <c r="A33" s="173"/>
      <c r="B33" s="245"/>
      <c r="C33" s="245"/>
      <c r="D33" s="245"/>
      <c r="E33" s="245"/>
      <c r="F33" s="437"/>
      <c r="G33" s="438"/>
      <c r="H33" s="438"/>
    </row>
    <row r="34" spans="1:8" x14ac:dyDescent="0.3">
      <c r="A34" s="173"/>
      <c r="B34" s="245"/>
      <c r="C34" s="245"/>
      <c r="D34" s="245"/>
      <c r="E34" s="245"/>
      <c r="F34" s="437"/>
      <c r="G34" s="438"/>
      <c r="H34" s="438"/>
    </row>
    <row r="35" spans="1:8" x14ac:dyDescent="0.3">
      <c r="A35" s="173"/>
      <c r="B35" s="245"/>
      <c r="C35" s="245"/>
      <c r="D35" s="245"/>
      <c r="E35" s="245"/>
      <c r="F35" s="437"/>
      <c r="G35" s="438"/>
      <c r="H35" s="438"/>
    </row>
    <row r="36" spans="1:8" x14ac:dyDescent="0.3">
      <c r="A36" s="173"/>
      <c r="B36" s="245"/>
      <c r="C36" s="245"/>
      <c r="D36" s="245"/>
      <c r="E36" s="245"/>
      <c r="F36" s="437"/>
      <c r="G36" s="438"/>
      <c r="H36" s="438"/>
    </row>
    <row r="37" spans="1:8" x14ac:dyDescent="0.3">
      <c r="A37" s="173"/>
      <c r="B37" s="245"/>
      <c r="C37" s="245"/>
      <c r="D37" s="245"/>
      <c r="E37" s="245"/>
      <c r="F37" s="437"/>
      <c r="G37" s="438"/>
      <c r="H37" s="438"/>
    </row>
    <row r="38" spans="1:8" x14ac:dyDescent="0.3">
      <c r="A38" s="173"/>
      <c r="B38" s="245"/>
      <c r="C38" s="245"/>
      <c r="D38" s="245"/>
      <c r="E38" s="245"/>
      <c r="F38" s="437"/>
      <c r="G38" s="438"/>
      <c r="H38" s="438"/>
    </row>
    <row r="39" spans="1:8" x14ac:dyDescent="0.3">
      <c r="A39" s="173"/>
      <c r="B39" s="245"/>
      <c r="C39" s="245"/>
      <c r="D39" s="245"/>
      <c r="E39" s="245"/>
      <c r="F39" s="437"/>
      <c r="G39" s="438"/>
      <c r="H39" s="438"/>
    </row>
    <row r="40" spans="1:8" x14ac:dyDescent="0.3">
      <c r="A40" s="173"/>
      <c r="B40" s="245"/>
      <c r="C40" s="245"/>
      <c r="D40" s="245"/>
      <c r="E40" s="245"/>
      <c r="F40" s="437"/>
      <c r="G40" s="438"/>
      <c r="H40" s="438"/>
    </row>
    <row r="41" spans="1:8" x14ac:dyDescent="0.3">
      <c r="A41" s="173"/>
      <c r="B41" s="245"/>
      <c r="C41" s="245"/>
      <c r="D41" s="245"/>
      <c r="E41" s="245"/>
      <c r="F41" s="437"/>
      <c r="G41" s="438"/>
      <c r="H41" s="438"/>
    </row>
    <row r="42" spans="1:8" x14ac:dyDescent="0.3">
      <c r="A42" s="173"/>
      <c r="B42" s="245"/>
      <c r="C42" s="245"/>
      <c r="D42" s="245"/>
      <c r="E42" s="245"/>
      <c r="F42" s="437"/>
      <c r="G42" s="438"/>
      <c r="H42" s="438"/>
    </row>
    <row r="43" spans="1:8" x14ac:dyDescent="0.3">
      <c r="A43" s="173"/>
      <c r="B43" s="245"/>
      <c r="C43" s="245"/>
      <c r="D43" s="245"/>
      <c r="E43" s="245"/>
      <c r="F43" s="437"/>
      <c r="G43" s="438"/>
      <c r="H43" s="438"/>
    </row>
    <row r="44" spans="1:8" x14ac:dyDescent="0.3">
      <c r="A44" s="366"/>
      <c r="B44" s="245"/>
      <c r="C44" s="245"/>
      <c r="D44" s="245"/>
      <c r="E44" s="245"/>
      <c r="F44" s="437"/>
      <c r="G44" s="438"/>
      <c r="H44" s="438"/>
    </row>
    <row r="45" spans="1:8" x14ac:dyDescent="0.3">
      <c r="A45" s="173"/>
      <c r="B45" s="245"/>
      <c r="C45" s="245"/>
      <c r="D45" s="245"/>
      <c r="E45" s="245"/>
      <c r="F45" s="437"/>
      <c r="G45" s="438"/>
      <c r="H45" s="438"/>
    </row>
    <row r="46" spans="1:8" x14ac:dyDescent="0.3">
      <c r="A46" s="173"/>
      <c r="B46" s="245"/>
      <c r="C46" s="245"/>
      <c r="D46" s="245"/>
      <c r="E46" s="245"/>
      <c r="F46" s="437"/>
      <c r="G46" s="438"/>
      <c r="H46" s="438"/>
    </row>
    <row r="47" spans="1:8" x14ac:dyDescent="0.3">
      <c r="A47" s="173"/>
      <c r="B47" s="245"/>
      <c r="C47" s="245"/>
      <c r="D47" s="245"/>
      <c r="E47" s="245"/>
      <c r="F47" s="437"/>
      <c r="G47" s="438"/>
      <c r="H47" s="438"/>
    </row>
    <row r="48" spans="1:8" x14ac:dyDescent="0.3">
      <c r="A48" s="173"/>
      <c r="B48" s="245"/>
      <c r="C48" s="245"/>
      <c r="D48" s="245"/>
      <c r="E48" s="245"/>
      <c r="F48" s="437"/>
      <c r="G48" s="438"/>
      <c r="H48" s="438"/>
    </row>
    <row r="49" spans="1:8" x14ac:dyDescent="0.3">
      <c r="A49" s="173"/>
      <c r="B49" s="245"/>
      <c r="C49" s="245"/>
      <c r="D49" s="245"/>
      <c r="E49" s="245"/>
      <c r="F49" s="437"/>
      <c r="G49" s="439"/>
      <c r="H49" s="439"/>
    </row>
    <row r="50" spans="1:8" ht="14" thickBot="1" x14ac:dyDescent="0.35">
      <c r="A50" s="173"/>
      <c r="F50" s="46" t="s">
        <v>194</v>
      </c>
      <c r="G50" s="45">
        <f>SUM(G30:G49)</f>
        <v>26522</v>
      </c>
      <c r="H50" s="45">
        <f>SUM(H30:H49)</f>
        <v>452</v>
      </c>
    </row>
    <row r="51" spans="1:8" ht="14" thickTop="1" x14ac:dyDescent="0.3">
      <c r="A51" s="173"/>
    </row>
    <row r="52" spans="1:8" x14ac:dyDescent="0.3">
      <c r="A52" s="173"/>
    </row>
  </sheetData>
  <mergeCells count="1">
    <mergeCell ref="B2:H2"/>
  </mergeCells>
  <phoneticPr fontId="3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R140"/>
  <sheetViews>
    <sheetView zoomScale="115" zoomScaleNormal="115" workbookViewId="0">
      <pane xSplit="1" ySplit="4" topLeftCell="R5" activePane="bottomRight" state="frozenSplit"/>
      <selection pane="topRight" activeCell="I29" sqref="I29"/>
      <selection pane="bottomLeft" activeCell="I29" sqref="I29"/>
      <selection pane="bottomRight" activeCell="Y7" sqref="Y7"/>
    </sheetView>
  </sheetViews>
  <sheetFormatPr defaultColWidth="7.4609375" defaultRowHeight="13.5" x14ac:dyDescent="0.3"/>
  <cols>
    <col min="1" max="1" width="21.23046875" style="34" customWidth="1"/>
    <col min="2" max="2" width="23.15234375" style="34" customWidth="1"/>
    <col min="3" max="3" width="14" style="34" customWidth="1"/>
    <col min="4" max="5" width="10.4609375" style="34" customWidth="1"/>
    <col min="6" max="6" width="11.23046875" style="34" customWidth="1"/>
    <col min="7" max="7" width="14.15234375" style="34" customWidth="1"/>
    <col min="8" max="8" width="10.4609375" style="34" customWidth="1"/>
    <col min="9" max="9" width="14.23046875" style="34" customWidth="1"/>
    <col min="10" max="10" width="0.69140625" style="34" customWidth="1"/>
    <col min="11" max="11" width="29.23046875" style="34" customWidth="1"/>
    <col min="12" max="12" width="11.69140625" style="34" customWidth="1"/>
    <col min="13" max="13" width="12.84375" style="34" customWidth="1"/>
    <col min="14" max="14" width="11.4609375" style="34" customWidth="1"/>
    <col min="15" max="15" width="12.4609375" style="34" customWidth="1"/>
    <col min="16" max="16" width="10.84375" style="34" customWidth="1"/>
    <col min="17" max="17" width="11.69140625" style="34" customWidth="1"/>
    <col min="18" max="18" width="0.69140625" style="34" customWidth="1"/>
    <col min="19" max="19" width="28.69140625" style="34" customWidth="1"/>
    <col min="20" max="23" width="11.69140625" style="34" customWidth="1"/>
    <col min="24" max="24" width="12.23046875" style="34" customWidth="1"/>
    <col min="25" max="25" width="11.69140625" style="34" customWidth="1"/>
    <col min="26" max="26" width="0.4609375" style="34" customWidth="1"/>
    <col min="27" max="27" width="28.23046875" style="34" customWidth="1"/>
    <col min="28" max="28" width="9.84375" style="34" customWidth="1"/>
    <col min="29" max="29" width="11.69140625" style="34" customWidth="1"/>
    <col min="30" max="30" width="10.23046875" style="34" customWidth="1"/>
    <col min="31" max="31" width="11.69140625" style="34" customWidth="1"/>
    <col min="32" max="32" width="0.23046875" style="34" hidden="1" customWidth="1"/>
    <col min="33" max="33" width="8.4609375" style="34" customWidth="1"/>
    <col min="34" max="34" width="6.4609375" style="34" customWidth="1"/>
    <col min="35" max="35" width="7.4609375" style="34"/>
    <col min="36" max="36" width="9.4609375" style="34" customWidth="1"/>
    <col min="37" max="43" width="7.4609375" style="34"/>
    <col min="44" max="44" width="10.4609375" style="34" customWidth="1"/>
    <col min="45" max="16384" width="7.4609375" style="34"/>
  </cols>
  <sheetData>
    <row r="1" spans="1:44" s="56" customFormat="1" ht="23.25" customHeight="1" x14ac:dyDescent="0.3">
      <c r="A1" s="183"/>
      <c r="B1" s="22" t="s">
        <v>196</v>
      </c>
      <c r="J1" s="59"/>
      <c r="R1" s="60"/>
      <c r="Z1" s="60"/>
      <c r="AF1" s="59"/>
      <c r="AR1" s="57"/>
    </row>
    <row r="2" spans="1:44" ht="42" customHeight="1" x14ac:dyDescent="0.3">
      <c r="A2" s="184"/>
      <c r="B2" s="62" t="s">
        <v>197</v>
      </c>
      <c r="C2" s="58"/>
      <c r="D2" s="587" t="s">
        <v>198</v>
      </c>
      <c r="E2" s="587"/>
      <c r="F2" s="587"/>
      <c r="G2" s="587"/>
      <c r="H2" s="587"/>
      <c r="I2" s="587"/>
      <c r="J2" s="61"/>
      <c r="K2"/>
      <c r="L2" s="587" t="s">
        <v>199</v>
      </c>
      <c r="M2" s="587"/>
      <c r="N2" s="587"/>
      <c r="O2" s="587"/>
      <c r="P2" s="587"/>
      <c r="Q2" s="588"/>
      <c r="R2" s="50"/>
      <c r="S2"/>
      <c r="T2" s="587" t="s">
        <v>200</v>
      </c>
      <c r="U2" s="587"/>
      <c r="V2" s="587"/>
      <c r="W2" s="587"/>
      <c r="X2" s="587"/>
      <c r="Y2" s="588"/>
      <c r="Z2" s="50"/>
      <c r="AA2"/>
      <c r="AB2" s="587" t="s">
        <v>201</v>
      </c>
      <c r="AC2" s="587"/>
      <c r="AD2" s="587"/>
      <c r="AE2" s="587"/>
      <c r="AF2" s="587"/>
      <c r="AG2" s="587"/>
      <c r="AH2" s="587"/>
      <c r="AI2" s="587"/>
      <c r="AJ2" s="587"/>
    </row>
    <row r="3" spans="1:44" ht="15.75" customHeight="1" x14ac:dyDescent="0.3">
      <c r="A3" s="184"/>
      <c r="B3" s="186" t="s">
        <v>202</v>
      </c>
      <c r="C3" s="586" t="s">
        <v>203</v>
      </c>
      <c r="D3" s="586"/>
      <c r="E3" s="583" t="s">
        <v>204</v>
      </c>
      <c r="F3" s="584"/>
      <c r="G3" s="585"/>
      <c r="H3" s="586" t="s">
        <v>205</v>
      </c>
      <c r="I3" s="586"/>
      <c r="J3" s="187"/>
      <c r="K3" s="186" t="s">
        <v>202</v>
      </c>
      <c r="L3" s="586" t="s">
        <v>206</v>
      </c>
      <c r="M3" s="586"/>
      <c r="N3" s="586" t="s">
        <v>207</v>
      </c>
      <c r="O3" s="586"/>
      <c r="P3" s="586" t="s">
        <v>208</v>
      </c>
      <c r="Q3" s="586"/>
      <c r="R3" s="187"/>
      <c r="S3" s="186" t="s">
        <v>202</v>
      </c>
      <c r="T3" s="586" t="s">
        <v>209</v>
      </c>
      <c r="U3" s="586"/>
      <c r="V3" s="586" t="s">
        <v>210</v>
      </c>
      <c r="W3" s="586"/>
      <c r="X3" s="586" t="s">
        <v>211</v>
      </c>
      <c r="Y3" s="586"/>
      <c r="Z3" s="187"/>
      <c r="AA3" s="186" t="s">
        <v>212</v>
      </c>
      <c r="AB3" s="586" t="s">
        <v>213</v>
      </c>
      <c r="AC3" s="586"/>
      <c r="AD3" s="586" t="s">
        <v>214</v>
      </c>
      <c r="AE3" s="586"/>
      <c r="AF3" s="188"/>
      <c r="AG3" s="586" t="s">
        <v>215</v>
      </c>
      <c r="AH3" s="586"/>
      <c r="AI3" s="586"/>
      <c r="AJ3" s="586"/>
    </row>
    <row r="4" spans="1:44" s="54" customFormat="1" ht="66.75" customHeight="1" x14ac:dyDescent="0.2">
      <c r="A4" s="185"/>
      <c r="B4" s="410" t="s">
        <v>216</v>
      </c>
      <c r="C4" s="411" t="s">
        <v>217</v>
      </c>
      <c r="D4" s="411" t="s">
        <v>218</v>
      </c>
      <c r="E4" s="412" t="s">
        <v>219</v>
      </c>
      <c r="F4" s="411" t="s">
        <v>220</v>
      </c>
      <c r="G4" s="411" t="s">
        <v>221</v>
      </c>
      <c r="H4" s="411" t="s">
        <v>222</v>
      </c>
      <c r="I4" s="411" t="s">
        <v>223</v>
      </c>
      <c r="J4" s="413"/>
      <c r="K4" s="410" t="s">
        <v>224</v>
      </c>
      <c r="L4" s="411" t="s">
        <v>225</v>
      </c>
      <c r="M4" s="411" t="s">
        <v>226</v>
      </c>
      <c r="N4" s="411" t="s">
        <v>227</v>
      </c>
      <c r="O4" s="411" t="s">
        <v>228</v>
      </c>
      <c r="P4" s="411" t="s">
        <v>229</v>
      </c>
      <c r="Q4" s="411" t="s">
        <v>230</v>
      </c>
      <c r="R4" s="413"/>
      <c r="S4" s="410" t="s">
        <v>224</v>
      </c>
      <c r="T4" s="411" t="s">
        <v>231</v>
      </c>
      <c r="U4" s="411" t="s">
        <v>232</v>
      </c>
      <c r="V4" s="411" t="s">
        <v>233</v>
      </c>
      <c r="W4" s="411" t="s">
        <v>234</v>
      </c>
      <c r="X4" s="411" t="s">
        <v>235</v>
      </c>
      <c r="Y4" s="411" t="s">
        <v>236</v>
      </c>
      <c r="Z4" s="413"/>
      <c r="AA4" s="410" t="s">
        <v>237</v>
      </c>
      <c r="AB4" s="411" t="s">
        <v>238</v>
      </c>
      <c r="AC4" s="411" t="s">
        <v>239</v>
      </c>
      <c r="AD4" s="411" t="s">
        <v>240</v>
      </c>
      <c r="AE4" s="411" t="s">
        <v>241</v>
      </c>
      <c r="AF4" s="411"/>
      <c r="AG4" s="411" t="s">
        <v>242</v>
      </c>
      <c r="AH4" s="411" t="s">
        <v>243</v>
      </c>
      <c r="AI4" s="411" t="s">
        <v>244</v>
      </c>
      <c r="AJ4" s="411" t="s">
        <v>245</v>
      </c>
      <c r="AK4" s="55"/>
      <c r="AL4" s="55"/>
      <c r="AM4" s="55"/>
      <c r="AN4" s="55"/>
      <c r="AO4" s="55"/>
      <c r="AP4" s="55"/>
      <c r="AQ4" s="55"/>
      <c r="AR4" s="55" t="s">
        <v>246</v>
      </c>
    </row>
    <row r="5" spans="1:44" ht="14" x14ac:dyDescent="0.35">
      <c r="A5" s="184"/>
      <c r="B5" s="381" t="s">
        <v>247</v>
      </c>
      <c r="C5" s="381"/>
      <c r="D5" s="382">
        <v>50000</v>
      </c>
      <c r="E5" s="383">
        <f>'Greenhouse Labor'!M5</f>
        <v>3.37</v>
      </c>
      <c r="F5" s="384"/>
      <c r="G5" s="385">
        <f>IF((D5&gt;0),D5*(E5+F5),"")</f>
        <v>168500</v>
      </c>
      <c r="H5" s="386">
        <v>0.55000000000000004</v>
      </c>
      <c r="I5" s="387">
        <f t="shared" ref="I5:I44" si="0">IF(D5&gt;0,$D5*$H5,"")</f>
        <v>27500.000000000004</v>
      </c>
      <c r="J5" s="385"/>
      <c r="K5" s="388" t="str">
        <f t="shared" ref="K5:K44" si="1">IF( B5="","",B5 &amp; " (" &amp; C5 &amp; ")")</f>
        <v>Petunia Flats ()</v>
      </c>
      <c r="L5" s="389">
        <v>0.73</v>
      </c>
      <c r="M5" s="385">
        <f t="shared" ref="M5:M44" si="2">IF($D5&gt;0,D5*L5,"")</f>
        <v>36500</v>
      </c>
      <c r="N5" s="389">
        <v>0.2</v>
      </c>
      <c r="O5" s="385">
        <f t="shared" ref="O5:O44" si="3">IF($D5&gt;0,$D5*N5,"")</f>
        <v>10000</v>
      </c>
      <c r="P5" s="390">
        <v>0.1</v>
      </c>
      <c r="Q5" s="387">
        <f t="shared" ref="Q5:Q44" si="4">IF($D5&gt;0,$D5*P5,"")</f>
        <v>5000</v>
      </c>
      <c r="R5" s="385"/>
      <c r="S5" s="388" t="str">
        <f t="shared" ref="S5:S44" si="5">IF( K5="","",K5)</f>
        <v>Petunia Flats ()</v>
      </c>
      <c r="T5" s="391">
        <v>0.16</v>
      </c>
      <c r="U5" s="385">
        <f t="shared" ref="U5:U44" si="6">IF($D5&gt;0,$D5*T5,"")</f>
        <v>8000</v>
      </c>
      <c r="V5" s="389"/>
      <c r="W5" s="385">
        <f t="shared" ref="W5:W44" si="7">IF($D5&gt;0,$D5*V5,"")</f>
        <v>0</v>
      </c>
      <c r="X5" s="386"/>
      <c r="Y5" s="387">
        <f t="shared" ref="Y5:Y44" si="8">IF($D5&gt;0,$D5*X5,"")</f>
        <v>0</v>
      </c>
      <c r="Z5" s="385"/>
      <c r="AA5" s="392" t="str">
        <f t="shared" ref="AA5:AA44" si="9">IF( B5="","",B5 &amp; " (" &amp; C5 &amp; ")")</f>
        <v>Petunia Flats ()</v>
      </c>
      <c r="AB5" s="393"/>
      <c r="AC5" s="385">
        <f t="shared" ref="AC5:AC44" si="10">IF($D5&gt;0,$D5*AB5,"")</f>
        <v>0</v>
      </c>
      <c r="AD5" s="386"/>
      <c r="AE5" s="385">
        <f t="shared" ref="AE5:AE44" si="11">IF($D5&gt;0,$D5*AD5,"")</f>
        <v>0</v>
      </c>
      <c r="AF5" s="394"/>
      <c r="AG5" s="395">
        <v>1.64</v>
      </c>
      <c r="AH5" s="396">
        <v>8</v>
      </c>
      <c r="AI5" s="397">
        <v>0.98</v>
      </c>
      <c r="AJ5" s="398">
        <v>7.93</v>
      </c>
      <c r="AR5" s="34">
        <f t="shared" ref="AR5:AR34" si="12">D5*AG5*AH5</f>
        <v>656000</v>
      </c>
    </row>
    <row r="6" spans="1:44" ht="14" x14ac:dyDescent="0.35">
      <c r="A6" s="184"/>
      <c r="B6" s="381" t="s">
        <v>248</v>
      </c>
      <c r="C6" s="381"/>
      <c r="D6" s="382">
        <v>50000</v>
      </c>
      <c r="E6" s="383">
        <f>'Greenhouse Labor'!M6</f>
        <v>3.37</v>
      </c>
      <c r="F6" s="384"/>
      <c r="G6" s="385">
        <f t="shared" ref="G6:G44" si="13">IF((D6&gt;0),D6*(E6+F6),"")</f>
        <v>168500</v>
      </c>
      <c r="H6" s="386">
        <v>0.35</v>
      </c>
      <c r="I6" s="387">
        <f t="shared" si="0"/>
        <v>17500</v>
      </c>
      <c r="J6" s="385"/>
      <c r="K6" s="388" t="str">
        <f t="shared" ref="K6:K11" si="14">IF( B6="","",B6 &amp; " (" &amp; C6 &amp; ")")</f>
        <v>Marigold Flats ()</v>
      </c>
      <c r="L6" s="389">
        <v>0.73</v>
      </c>
      <c r="M6" s="385">
        <f t="shared" si="2"/>
        <v>36500</v>
      </c>
      <c r="N6" s="389">
        <v>0.2</v>
      </c>
      <c r="O6" s="385">
        <f t="shared" si="3"/>
        <v>10000</v>
      </c>
      <c r="P6" s="390">
        <v>0.1</v>
      </c>
      <c r="Q6" s="387">
        <f t="shared" si="4"/>
        <v>5000</v>
      </c>
      <c r="R6" s="385"/>
      <c r="S6" s="388" t="str">
        <f t="shared" si="5"/>
        <v>Marigold Flats ()</v>
      </c>
      <c r="T6" s="391">
        <v>0.16</v>
      </c>
      <c r="U6" s="385">
        <f t="shared" si="6"/>
        <v>8000</v>
      </c>
      <c r="V6" s="389"/>
      <c r="W6" s="385">
        <f t="shared" si="7"/>
        <v>0</v>
      </c>
      <c r="X6" s="386"/>
      <c r="Y6" s="387">
        <f t="shared" si="8"/>
        <v>0</v>
      </c>
      <c r="Z6" s="385"/>
      <c r="AA6" s="392" t="str">
        <f t="shared" ref="AA6:AA11" si="15">IF( B6="","",B6 &amp; " (" &amp; C6 &amp; ")")</f>
        <v>Marigold Flats ()</v>
      </c>
      <c r="AB6" s="393"/>
      <c r="AC6" s="385">
        <f t="shared" si="10"/>
        <v>0</v>
      </c>
      <c r="AD6" s="386"/>
      <c r="AE6" s="385">
        <f t="shared" si="11"/>
        <v>0</v>
      </c>
      <c r="AF6" s="394"/>
      <c r="AG6" s="395">
        <v>1.64</v>
      </c>
      <c r="AH6" s="396">
        <v>6</v>
      </c>
      <c r="AI6" s="397">
        <v>0.98</v>
      </c>
      <c r="AJ6" s="398">
        <v>7</v>
      </c>
      <c r="AR6" s="34">
        <f t="shared" si="12"/>
        <v>492000</v>
      </c>
    </row>
    <row r="7" spans="1:44" ht="14" x14ac:dyDescent="0.35">
      <c r="A7" s="184"/>
      <c r="B7" s="381" t="s">
        <v>249</v>
      </c>
      <c r="C7" s="381"/>
      <c r="D7" s="382">
        <v>50000</v>
      </c>
      <c r="E7" s="383">
        <f>'Greenhouse Labor'!M7</f>
        <v>3.37</v>
      </c>
      <c r="F7" s="384"/>
      <c r="G7" s="385">
        <f t="shared" si="13"/>
        <v>168500</v>
      </c>
      <c r="H7" s="386">
        <v>3.75</v>
      </c>
      <c r="I7" s="387">
        <f t="shared" si="0"/>
        <v>187500</v>
      </c>
      <c r="J7" s="385"/>
      <c r="K7" s="388" t="str">
        <f t="shared" si="14"/>
        <v>Geranium Flats ()</v>
      </c>
      <c r="L7" s="389">
        <v>0.73</v>
      </c>
      <c r="M7" s="385">
        <f t="shared" si="2"/>
        <v>36500</v>
      </c>
      <c r="N7" s="389">
        <v>0.2</v>
      </c>
      <c r="O7" s="385">
        <f t="shared" si="3"/>
        <v>10000</v>
      </c>
      <c r="P7" s="390">
        <v>0.15</v>
      </c>
      <c r="Q7" s="387">
        <f t="shared" si="4"/>
        <v>7500</v>
      </c>
      <c r="R7" s="385"/>
      <c r="S7" s="388" t="str">
        <f t="shared" si="5"/>
        <v>Geranium Flats ()</v>
      </c>
      <c r="T7" s="391">
        <v>0.16</v>
      </c>
      <c r="U7" s="385">
        <f t="shared" si="6"/>
        <v>8000</v>
      </c>
      <c r="V7" s="389"/>
      <c r="W7" s="385">
        <f t="shared" si="7"/>
        <v>0</v>
      </c>
      <c r="X7" s="386"/>
      <c r="Y7" s="387">
        <f t="shared" si="8"/>
        <v>0</v>
      </c>
      <c r="Z7" s="385"/>
      <c r="AA7" s="392" t="str">
        <f t="shared" si="15"/>
        <v>Geranium Flats ()</v>
      </c>
      <c r="AB7" s="393"/>
      <c r="AC7" s="385">
        <f t="shared" si="10"/>
        <v>0</v>
      </c>
      <c r="AD7" s="386"/>
      <c r="AE7" s="385">
        <f t="shared" si="11"/>
        <v>0</v>
      </c>
      <c r="AF7" s="394"/>
      <c r="AG7" s="395">
        <v>1.64</v>
      </c>
      <c r="AH7" s="396">
        <v>13</v>
      </c>
      <c r="AI7" s="397">
        <v>0.98</v>
      </c>
      <c r="AJ7" s="398">
        <v>11.73</v>
      </c>
      <c r="AR7" s="34">
        <f t="shared" si="12"/>
        <v>1066000</v>
      </c>
    </row>
    <row r="8" spans="1:44" ht="14" x14ac:dyDescent="0.35">
      <c r="A8" s="184"/>
      <c r="B8" s="381" t="s">
        <v>250</v>
      </c>
      <c r="C8" s="381"/>
      <c r="D8" s="382">
        <v>100000</v>
      </c>
      <c r="E8" s="383">
        <f>'Greenhouse Labor'!M8</f>
        <v>0.82</v>
      </c>
      <c r="F8" s="384"/>
      <c r="G8" s="385">
        <f t="shared" si="13"/>
        <v>82000</v>
      </c>
      <c r="H8" s="386">
        <v>0.14000000000000001</v>
      </c>
      <c r="I8" s="387">
        <f t="shared" si="0"/>
        <v>14000.000000000002</v>
      </c>
      <c r="J8" s="385"/>
      <c r="K8" s="388" t="str">
        <f t="shared" si="14"/>
        <v>Geraniums 4-inch pots ()</v>
      </c>
      <c r="L8" s="389">
        <v>0.09</v>
      </c>
      <c r="M8" s="385">
        <f t="shared" si="2"/>
        <v>9000</v>
      </c>
      <c r="N8" s="389">
        <v>2.3E-2</v>
      </c>
      <c r="O8" s="385">
        <f t="shared" si="3"/>
        <v>2300</v>
      </c>
      <c r="P8" s="390">
        <v>0.09</v>
      </c>
      <c r="Q8" s="387">
        <f t="shared" si="4"/>
        <v>9000</v>
      </c>
      <c r="R8" s="385"/>
      <c r="S8" s="388" t="str">
        <f t="shared" si="5"/>
        <v>Geraniums 4-inch pots ()</v>
      </c>
      <c r="T8" s="391">
        <v>0.16</v>
      </c>
      <c r="U8" s="385">
        <f t="shared" si="6"/>
        <v>16000</v>
      </c>
      <c r="V8" s="389"/>
      <c r="W8" s="385">
        <f t="shared" si="7"/>
        <v>0</v>
      </c>
      <c r="X8" s="386"/>
      <c r="Y8" s="387">
        <f t="shared" si="8"/>
        <v>0</v>
      </c>
      <c r="Z8" s="385"/>
      <c r="AA8" s="392" t="str">
        <f t="shared" si="15"/>
        <v>Geraniums 4-inch pots ()</v>
      </c>
      <c r="AB8" s="393"/>
      <c r="AC8" s="385">
        <f t="shared" si="10"/>
        <v>0</v>
      </c>
      <c r="AD8" s="386"/>
      <c r="AE8" s="385">
        <f t="shared" si="11"/>
        <v>0</v>
      </c>
      <c r="AF8" s="394"/>
      <c r="AG8" s="395">
        <v>0.11</v>
      </c>
      <c r="AH8" s="396">
        <v>6</v>
      </c>
      <c r="AI8" s="397">
        <v>0.95</v>
      </c>
      <c r="AJ8" s="398">
        <v>1.66</v>
      </c>
      <c r="AR8" s="34">
        <f t="shared" si="12"/>
        <v>66000</v>
      </c>
    </row>
    <row r="9" spans="1:44" ht="14" x14ac:dyDescent="0.35">
      <c r="A9" s="184"/>
      <c r="B9" s="381" t="s">
        <v>251</v>
      </c>
      <c r="C9" s="381"/>
      <c r="D9" s="382">
        <v>126000</v>
      </c>
      <c r="E9" s="383">
        <f>'Greenhouse Labor'!M9</f>
        <v>1</v>
      </c>
      <c r="F9" s="384"/>
      <c r="G9" s="385">
        <f t="shared" si="13"/>
        <v>126000</v>
      </c>
      <c r="H9" s="386">
        <v>1.54</v>
      </c>
      <c r="I9" s="387">
        <f t="shared" si="0"/>
        <v>194040</v>
      </c>
      <c r="J9" s="385"/>
      <c r="K9" s="388" t="str">
        <f t="shared" si="14"/>
        <v>Poinsettias 6-inch pots ()</v>
      </c>
      <c r="L9" s="389">
        <v>0.18</v>
      </c>
      <c r="M9" s="385">
        <f t="shared" si="2"/>
        <v>22680</v>
      </c>
      <c r="N9" s="389">
        <v>0.04</v>
      </c>
      <c r="O9" s="385">
        <f t="shared" si="3"/>
        <v>5040</v>
      </c>
      <c r="P9" s="390">
        <v>0.11</v>
      </c>
      <c r="Q9" s="387">
        <f t="shared" si="4"/>
        <v>13860</v>
      </c>
      <c r="R9" s="385"/>
      <c r="S9" s="388" t="str">
        <f t="shared" si="5"/>
        <v>Poinsettias 6-inch pots ()</v>
      </c>
      <c r="T9" s="391">
        <v>0.16</v>
      </c>
      <c r="U9" s="385">
        <f t="shared" si="6"/>
        <v>20160</v>
      </c>
      <c r="V9" s="389"/>
      <c r="W9" s="385">
        <f t="shared" si="7"/>
        <v>0</v>
      </c>
      <c r="X9" s="386"/>
      <c r="Y9" s="387">
        <f t="shared" si="8"/>
        <v>0</v>
      </c>
      <c r="Z9" s="385"/>
      <c r="AA9" s="392" t="str">
        <f t="shared" si="15"/>
        <v>Poinsettias 6-inch pots ()</v>
      </c>
      <c r="AB9" s="393"/>
      <c r="AC9" s="385">
        <f t="shared" si="10"/>
        <v>0</v>
      </c>
      <c r="AD9" s="386"/>
      <c r="AE9" s="385">
        <f t="shared" si="11"/>
        <v>0</v>
      </c>
      <c r="AF9" s="394"/>
      <c r="AG9" s="395">
        <v>1</v>
      </c>
      <c r="AH9" s="396">
        <v>15</v>
      </c>
      <c r="AI9" s="399">
        <v>0.95</v>
      </c>
      <c r="AJ9" s="398">
        <v>5.46</v>
      </c>
      <c r="AR9" s="34">
        <f t="shared" si="12"/>
        <v>1890000</v>
      </c>
    </row>
    <row r="10" spans="1:44" ht="14" x14ac:dyDescent="0.35">
      <c r="A10" s="184"/>
      <c r="B10" s="381"/>
      <c r="C10" s="381"/>
      <c r="D10" s="382"/>
      <c r="E10" s="383" t="str">
        <f>'Greenhouse Labor'!M10</f>
        <v/>
      </c>
      <c r="F10" s="384"/>
      <c r="G10" s="385" t="str">
        <f t="shared" si="13"/>
        <v/>
      </c>
      <c r="H10" s="386"/>
      <c r="I10" s="387" t="str">
        <f t="shared" si="0"/>
        <v/>
      </c>
      <c r="J10" s="385"/>
      <c r="K10" s="388" t="str">
        <f t="shared" si="14"/>
        <v/>
      </c>
      <c r="L10" s="389"/>
      <c r="M10" s="385" t="str">
        <f t="shared" si="2"/>
        <v/>
      </c>
      <c r="N10" s="389"/>
      <c r="O10" s="385" t="str">
        <f t="shared" si="3"/>
        <v/>
      </c>
      <c r="P10" s="390"/>
      <c r="Q10" s="387" t="str">
        <f t="shared" si="4"/>
        <v/>
      </c>
      <c r="R10" s="385"/>
      <c r="S10" s="388" t="str">
        <f t="shared" si="5"/>
        <v/>
      </c>
      <c r="T10" s="391"/>
      <c r="U10" s="385" t="str">
        <f t="shared" si="6"/>
        <v/>
      </c>
      <c r="V10" s="389"/>
      <c r="W10" s="385" t="str">
        <f t="shared" si="7"/>
        <v/>
      </c>
      <c r="X10" s="386"/>
      <c r="Y10" s="387" t="str">
        <f t="shared" si="8"/>
        <v/>
      </c>
      <c r="Z10" s="385"/>
      <c r="AA10" s="392" t="str">
        <f t="shared" si="15"/>
        <v/>
      </c>
      <c r="AB10" s="393"/>
      <c r="AC10" s="385" t="str">
        <f t="shared" si="10"/>
        <v/>
      </c>
      <c r="AD10" s="386"/>
      <c r="AE10" s="385" t="str">
        <f t="shared" si="11"/>
        <v/>
      </c>
      <c r="AF10" s="394"/>
      <c r="AG10" s="395"/>
      <c r="AH10" s="396"/>
      <c r="AI10" s="399"/>
      <c r="AJ10" s="398"/>
      <c r="AR10" s="34">
        <f t="shared" si="12"/>
        <v>0</v>
      </c>
    </row>
    <row r="11" spans="1:44" ht="14" x14ac:dyDescent="0.35">
      <c r="A11" s="184"/>
      <c r="B11" s="381"/>
      <c r="C11" s="381"/>
      <c r="D11" s="382"/>
      <c r="E11" s="383"/>
      <c r="F11" s="384"/>
      <c r="G11" s="385"/>
      <c r="H11" s="386"/>
      <c r="I11" s="387" t="str">
        <f t="shared" si="0"/>
        <v/>
      </c>
      <c r="J11" s="385"/>
      <c r="K11" s="388" t="str">
        <f t="shared" si="14"/>
        <v/>
      </c>
      <c r="L11" s="389"/>
      <c r="M11" s="385" t="str">
        <f t="shared" si="2"/>
        <v/>
      </c>
      <c r="N11" s="389"/>
      <c r="O11" s="385" t="str">
        <f t="shared" si="3"/>
        <v/>
      </c>
      <c r="P11" s="390"/>
      <c r="Q11" s="387" t="str">
        <f t="shared" si="4"/>
        <v/>
      </c>
      <c r="R11" s="385"/>
      <c r="S11" s="388" t="str">
        <f t="shared" si="5"/>
        <v/>
      </c>
      <c r="T11" s="391"/>
      <c r="U11" s="385" t="str">
        <f t="shared" si="6"/>
        <v/>
      </c>
      <c r="V11" s="389"/>
      <c r="W11" s="385" t="str">
        <f t="shared" si="7"/>
        <v/>
      </c>
      <c r="X11" s="386"/>
      <c r="Y11" s="387" t="str">
        <f t="shared" si="8"/>
        <v/>
      </c>
      <c r="Z11" s="385"/>
      <c r="AA11" s="392" t="str">
        <f t="shared" si="15"/>
        <v/>
      </c>
      <c r="AB11" s="393"/>
      <c r="AC11" s="385" t="str">
        <f t="shared" si="10"/>
        <v/>
      </c>
      <c r="AD11" s="386"/>
      <c r="AE11" s="385" t="str">
        <f t="shared" si="11"/>
        <v/>
      </c>
      <c r="AF11" s="394"/>
      <c r="AG11" s="395"/>
      <c r="AH11" s="396"/>
      <c r="AI11" s="399"/>
      <c r="AJ11" s="398"/>
      <c r="AR11" s="34">
        <f t="shared" si="12"/>
        <v>0</v>
      </c>
    </row>
    <row r="12" spans="1:44" ht="14" x14ac:dyDescent="0.35">
      <c r="A12" s="184"/>
      <c r="B12" s="400"/>
      <c r="C12" s="400"/>
      <c r="D12" s="382"/>
      <c r="E12" s="383" t="str">
        <f>'Greenhouse Labor'!M12</f>
        <v/>
      </c>
      <c r="F12" s="384"/>
      <c r="G12" s="385" t="str">
        <f t="shared" si="13"/>
        <v/>
      </c>
      <c r="H12" s="386"/>
      <c r="I12" s="387" t="str">
        <f t="shared" si="0"/>
        <v/>
      </c>
      <c r="J12" s="385"/>
      <c r="K12" s="388" t="str">
        <f t="shared" si="1"/>
        <v/>
      </c>
      <c r="L12" s="389"/>
      <c r="M12" s="385" t="str">
        <f t="shared" si="2"/>
        <v/>
      </c>
      <c r="N12" s="389"/>
      <c r="O12" s="385" t="str">
        <f t="shared" si="3"/>
        <v/>
      </c>
      <c r="P12" s="390"/>
      <c r="Q12" s="387" t="str">
        <f t="shared" si="4"/>
        <v/>
      </c>
      <c r="R12" s="385"/>
      <c r="S12" s="388" t="str">
        <f t="shared" si="5"/>
        <v/>
      </c>
      <c r="T12" s="391"/>
      <c r="U12" s="385" t="str">
        <f t="shared" si="6"/>
        <v/>
      </c>
      <c r="V12" s="389"/>
      <c r="W12" s="385" t="str">
        <f t="shared" si="7"/>
        <v/>
      </c>
      <c r="X12" s="386"/>
      <c r="Y12" s="387" t="str">
        <f t="shared" si="8"/>
        <v/>
      </c>
      <c r="Z12" s="385"/>
      <c r="AA12" s="392" t="str">
        <f t="shared" si="9"/>
        <v/>
      </c>
      <c r="AB12" s="393"/>
      <c r="AC12" s="385" t="str">
        <f t="shared" si="10"/>
        <v/>
      </c>
      <c r="AD12" s="386"/>
      <c r="AE12" s="385" t="str">
        <f t="shared" si="11"/>
        <v/>
      </c>
      <c r="AF12" s="394"/>
      <c r="AG12" s="395"/>
      <c r="AH12" s="396"/>
      <c r="AI12" s="399"/>
      <c r="AJ12" s="398"/>
      <c r="AR12" s="34">
        <f t="shared" si="12"/>
        <v>0</v>
      </c>
    </row>
    <row r="13" spans="1:44" ht="14" x14ac:dyDescent="0.35">
      <c r="A13" s="184"/>
      <c r="B13" s="400"/>
      <c r="C13" s="400"/>
      <c r="D13" s="382"/>
      <c r="E13" s="383" t="str">
        <f>'Greenhouse Labor'!M13</f>
        <v/>
      </c>
      <c r="F13" s="384"/>
      <c r="G13" s="385" t="str">
        <f t="shared" si="13"/>
        <v/>
      </c>
      <c r="H13" s="386"/>
      <c r="I13" s="387" t="str">
        <f t="shared" si="0"/>
        <v/>
      </c>
      <c r="J13" s="385"/>
      <c r="K13" s="388" t="str">
        <f t="shared" si="1"/>
        <v/>
      </c>
      <c r="L13" s="389"/>
      <c r="M13" s="385" t="str">
        <f t="shared" si="2"/>
        <v/>
      </c>
      <c r="N13" s="389"/>
      <c r="O13" s="385" t="str">
        <f t="shared" si="3"/>
        <v/>
      </c>
      <c r="P13" s="390"/>
      <c r="Q13" s="387" t="str">
        <f t="shared" si="4"/>
        <v/>
      </c>
      <c r="R13" s="385"/>
      <c r="S13" s="388" t="str">
        <f t="shared" si="5"/>
        <v/>
      </c>
      <c r="T13" s="391"/>
      <c r="U13" s="385" t="str">
        <f t="shared" si="6"/>
        <v/>
      </c>
      <c r="V13" s="389"/>
      <c r="W13" s="385" t="str">
        <f t="shared" si="7"/>
        <v/>
      </c>
      <c r="X13" s="386"/>
      <c r="Y13" s="387" t="str">
        <f t="shared" si="8"/>
        <v/>
      </c>
      <c r="Z13" s="385"/>
      <c r="AA13" s="392" t="str">
        <f t="shared" si="9"/>
        <v/>
      </c>
      <c r="AB13" s="393"/>
      <c r="AC13" s="385" t="str">
        <f t="shared" si="10"/>
        <v/>
      </c>
      <c r="AD13" s="386"/>
      <c r="AE13" s="385" t="str">
        <f t="shared" si="11"/>
        <v/>
      </c>
      <c r="AF13" s="394"/>
      <c r="AG13" s="395"/>
      <c r="AH13" s="396"/>
      <c r="AI13" s="399"/>
      <c r="AJ13" s="398"/>
      <c r="AR13" s="34">
        <f t="shared" si="12"/>
        <v>0</v>
      </c>
    </row>
    <row r="14" spans="1:44" ht="14" x14ac:dyDescent="0.35">
      <c r="A14" s="184"/>
      <c r="B14" s="400"/>
      <c r="C14" s="400"/>
      <c r="D14" s="382"/>
      <c r="E14" s="383" t="str">
        <f>'Greenhouse Labor'!M14</f>
        <v/>
      </c>
      <c r="F14" s="384"/>
      <c r="G14" s="385" t="str">
        <f t="shared" si="13"/>
        <v/>
      </c>
      <c r="H14" s="386"/>
      <c r="I14" s="387" t="str">
        <f t="shared" si="0"/>
        <v/>
      </c>
      <c r="J14" s="385"/>
      <c r="K14" s="388" t="str">
        <f t="shared" si="1"/>
        <v/>
      </c>
      <c r="L14" s="389"/>
      <c r="M14" s="385" t="str">
        <f t="shared" si="2"/>
        <v/>
      </c>
      <c r="N14" s="389"/>
      <c r="O14" s="385" t="str">
        <f t="shared" si="3"/>
        <v/>
      </c>
      <c r="P14" s="390"/>
      <c r="Q14" s="387" t="str">
        <f t="shared" si="4"/>
        <v/>
      </c>
      <c r="R14" s="385"/>
      <c r="S14" s="388" t="str">
        <f t="shared" si="5"/>
        <v/>
      </c>
      <c r="T14" s="391"/>
      <c r="U14" s="385" t="str">
        <f t="shared" si="6"/>
        <v/>
      </c>
      <c r="V14" s="389"/>
      <c r="W14" s="385" t="str">
        <f t="shared" si="7"/>
        <v/>
      </c>
      <c r="X14" s="386"/>
      <c r="Y14" s="387" t="str">
        <f t="shared" si="8"/>
        <v/>
      </c>
      <c r="Z14" s="385"/>
      <c r="AA14" s="392" t="str">
        <f t="shared" si="9"/>
        <v/>
      </c>
      <c r="AB14" s="393"/>
      <c r="AC14" s="385" t="str">
        <f t="shared" si="10"/>
        <v/>
      </c>
      <c r="AD14" s="386"/>
      <c r="AE14" s="385" t="str">
        <f t="shared" si="11"/>
        <v/>
      </c>
      <c r="AF14" s="394"/>
      <c r="AG14" s="395"/>
      <c r="AH14" s="396"/>
      <c r="AI14" s="399"/>
      <c r="AJ14" s="398"/>
      <c r="AR14" s="34">
        <f t="shared" si="12"/>
        <v>0</v>
      </c>
    </row>
    <row r="15" spans="1:44" ht="14" x14ac:dyDescent="0.35">
      <c r="A15" s="184"/>
      <c r="B15" s="400"/>
      <c r="C15" s="400"/>
      <c r="D15" s="382"/>
      <c r="E15" s="383" t="str">
        <f>'Greenhouse Labor'!M15</f>
        <v/>
      </c>
      <c r="F15" s="384"/>
      <c r="G15" s="385" t="str">
        <f t="shared" si="13"/>
        <v/>
      </c>
      <c r="H15" s="386"/>
      <c r="I15" s="387" t="str">
        <f t="shared" si="0"/>
        <v/>
      </c>
      <c r="J15" s="385"/>
      <c r="K15" s="388" t="str">
        <f t="shared" si="1"/>
        <v/>
      </c>
      <c r="L15" s="389"/>
      <c r="M15" s="385" t="str">
        <f t="shared" si="2"/>
        <v/>
      </c>
      <c r="N15" s="389"/>
      <c r="O15" s="385" t="str">
        <f t="shared" si="3"/>
        <v/>
      </c>
      <c r="P15" s="390"/>
      <c r="Q15" s="387" t="str">
        <f t="shared" si="4"/>
        <v/>
      </c>
      <c r="R15" s="385"/>
      <c r="S15" s="388" t="str">
        <f t="shared" si="5"/>
        <v/>
      </c>
      <c r="T15" s="391"/>
      <c r="U15" s="385" t="str">
        <f t="shared" si="6"/>
        <v/>
      </c>
      <c r="V15" s="389"/>
      <c r="W15" s="385" t="str">
        <f t="shared" si="7"/>
        <v/>
      </c>
      <c r="X15" s="386"/>
      <c r="Y15" s="387" t="str">
        <f t="shared" si="8"/>
        <v/>
      </c>
      <c r="Z15" s="385"/>
      <c r="AA15" s="392" t="str">
        <f t="shared" si="9"/>
        <v/>
      </c>
      <c r="AB15" s="393"/>
      <c r="AC15" s="385" t="str">
        <f t="shared" si="10"/>
        <v/>
      </c>
      <c r="AD15" s="386"/>
      <c r="AE15" s="385" t="str">
        <f t="shared" si="11"/>
        <v/>
      </c>
      <c r="AF15" s="394"/>
      <c r="AG15" s="395"/>
      <c r="AH15" s="396"/>
      <c r="AI15" s="399"/>
      <c r="AJ15" s="398"/>
      <c r="AR15" s="34">
        <f t="shared" si="12"/>
        <v>0</v>
      </c>
    </row>
    <row r="16" spans="1:44" ht="14" x14ac:dyDescent="0.35">
      <c r="A16" s="184"/>
      <c r="B16" s="400"/>
      <c r="C16" s="400"/>
      <c r="D16" s="382"/>
      <c r="E16" s="383" t="str">
        <f>'Greenhouse Labor'!M16</f>
        <v/>
      </c>
      <c r="F16" s="384"/>
      <c r="G16" s="385" t="str">
        <f t="shared" si="13"/>
        <v/>
      </c>
      <c r="H16" s="386"/>
      <c r="I16" s="387" t="str">
        <f t="shared" si="0"/>
        <v/>
      </c>
      <c r="J16" s="385"/>
      <c r="K16" s="388" t="str">
        <f t="shared" si="1"/>
        <v/>
      </c>
      <c r="L16" s="389"/>
      <c r="M16" s="385" t="str">
        <f t="shared" si="2"/>
        <v/>
      </c>
      <c r="N16" s="389"/>
      <c r="O16" s="385" t="str">
        <f t="shared" si="3"/>
        <v/>
      </c>
      <c r="P16" s="390"/>
      <c r="Q16" s="387" t="str">
        <f t="shared" si="4"/>
        <v/>
      </c>
      <c r="R16" s="385"/>
      <c r="S16" s="388" t="str">
        <f t="shared" si="5"/>
        <v/>
      </c>
      <c r="T16" s="391"/>
      <c r="U16" s="385" t="str">
        <f t="shared" si="6"/>
        <v/>
      </c>
      <c r="V16" s="389"/>
      <c r="W16" s="385" t="str">
        <f t="shared" si="7"/>
        <v/>
      </c>
      <c r="X16" s="386"/>
      <c r="Y16" s="387" t="str">
        <f t="shared" si="8"/>
        <v/>
      </c>
      <c r="Z16" s="385"/>
      <c r="AA16" s="392" t="str">
        <f t="shared" si="9"/>
        <v/>
      </c>
      <c r="AB16" s="393"/>
      <c r="AC16" s="385" t="str">
        <f t="shared" si="10"/>
        <v/>
      </c>
      <c r="AD16" s="386"/>
      <c r="AE16" s="385" t="str">
        <f t="shared" si="11"/>
        <v/>
      </c>
      <c r="AF16" s="394"/>
      <c r="AG16" s="395"/>
      <c r="AH16" s="396"/>
      <c r="AI16" s="399"/>
      <c r="AJ16" s="398"/>
      <c r="AR16" s="34">
        <f t="shared" si="12"/>
        <v>0</v>
      </c>
    </row>
    <row r="17" spans="1:44" ht="14" x14ac:dyDescent="0.35">
      <c r="A17" s="184"/>
      <c r="B17" s="400"/>
      <c r="C17" s="400"/>
      <c r="D17" s="382"/>
      <c r="E17" s="383" t="str">
        <f>'Greenhouse Labor'!M17</f>
        <v/>
      </c>
      <c r="F17" s="384"/>
      <c r="G17" s="385" t="str">
        <f t="shared" si="13"/>
        <v/>
      </c>
      <c r="H17" s="386"/>
      <c r="I17" s="387" t="str">
        <f t="shared" si="0"/>
        <v/>
      </c>
      <c r="J17" s="385"/>
      <c r="K17" s="388" t="str">
        <f t="shared" si="1"/>
        <v/>
      </c>
      <c r="L17" s="389"/>
      <c r="M17" s="385" t="str">
        <f t="shared" si="2"/>
        <v/>
      </c>
      <c r="N17" s="389"/>
      <c r="O17" s="385" t="str">
        <f t="shared" si="3"/>
        <v/>
      </c>
      <c r="P17" s="390"/>
      <c r="Q17" s="387" t="str">
        <f t="shared" si="4"/>
        <v/>
      </c>
      <c r="R17" s="385"/>
      <c r="S17" s="388" t="str">
        <f t="shared" si="5"/>
        <v/>
      </c>
      <c r="T17" s="391"/>
      <c r="U17" s="385" t="str">
        <f t="shared" si="6"/>
        <v/>
      </c>
      <c r="V17" s="389"/>
      <c r="W17" s="385" t="str">
        <f t="shared" si="7"/>
        <v/>
      </c>
      <c r="X17" s="386"/>
      <c r="Y17" s="387" t="str">
        <f t="shared" si="8"/>
        <v/>
      </c>
      <c r="Z17" s="385"/>
      <c r="AA17" s="392" t="str">
        <f t="shared" si="9"/>
        <v/>
      </c>
      <c r="AB17" s="393"/>
      <c r="AC17" s="385" t="str">
        <f t="shared" si="10"/>
        <v/>
      </c>
      <c r="AD17" s="386"/>
      <c r="AE17" s="385" t="str">
        <f t="shared" si="11"/>
        <v/>
      </c>
      <c r="AF17" s="394"/>
      <c r="AG17" s="395"/>
      <c r="AH17" s="396"/>
      <c r="AI17" s="399"/>
      <c r="AJ17" s="398"/>
      <c r="AR17" s="34">
        <f t="shared" si="12"/>
        <v>0</v>
      </c>
    </row>
    <row r="18" spans="1:44" ht="14" x14ac:dyDescent="0.35">
      <c r="A18" s="184"/>
      <c r="B18" s="400"/>
      <c r="C18" s="400"/>
      <c r="D18" s="382"/>
      <c r="E18" s="383" t="str">
        <f>'Greenhouse Labor'!M18</f>
        <v/>
      </c>
      <c r="F18" s="384"/>
      <c r="G18" s="385" t="str">
        <f t="shared" si="13"/>
        <v/>
      </c>
      <c r="H18" s="386"/>
      <c r="I18" s="387" t="str">
        <f t="shared" si="0"/>
        <v/>
      </c>
      <c r="J18" s="385"/>
      <c r="K18" s="388" t="str">
        <f t="shared" si="1"/>
        <v/>
      </c>
      <c r="L18" s="389"/>
      <c r="M18" s="385" t="str">
        <f t="shared" si="2"/>
        <v/>
      </c>
      <c r="N18" s="389"/>
      <c r="O18" s="385" t="str">
        <f t="shared" si="3"/>
        <v/>
      </c>
      <c r="P18" s="390"/>
      <c r="Q18" s="387" t="str">
        <f t="shared" si="4"/>
        <v/>
      </c>
      <c r="R18" s="385"/>
      <c r="S18" s="388" t="str">
        <f t="shared" si="5"/>
        <v/>
      </c>
      <c r="T18" s="391"/>
      <c r="U18" s="385" t="str">
        <f t="shared" si="6"/>
        <v/>
      </c>
      <c r="V18" s="389"/>
      <c r="W18" s="385" t="str">
        <f t="shared" si="7"/>
        <v/>
      </c>
      <c r="X18" s="386"/>
      <c r="Y18" s="387" t="str">
        <f t="shared" si="8"/>
        <v/>
      </c>
      <c r="Z18" s="385"/>
      <c r="AA18" s="392" t="str">
        <f t="shared" si="9"/>
        <v/>
      </c>
      <c r="AB18" s="393"/>
      <c r="AC18" s="385" t="str">
        <f t="shared" si="10"/>
        <v/>
      </c>
      <c r="AD18" s="386"/>
      <c r="AE18" s="385" t="str">
        <f t="shared" si="11"/>
        <v/>
      </c>
      <c r="AF18" s="394"/>
      <c r="AG18" s="395"/>
      <c r="AH18" s="396"/>
      <c r="AI18" s="399"/>
      <c r="AJ18" s="398"/>
      <c r="AR18" s="34">
        <f t="shared" si="12"/>
        <v>0</v>
      </c>
    </row>
    <row r="19" spans="1:44" ht="14" x14ac:dyDescent="0.35">
      <c r="A19" s="184"/>
      <c r="B19" s="400"/>
      <c r="C19" s="400"/>
      <c r="D19" s="382"/>
      <c r="E19" s="383" t="str">
        <f>'Greenhouse Labor'!M19</f>
        <v/>
      </c>
      <c r="F19" s="384"/>
      <c r="G19" s="385" t="str">
        <f t="shared" si="13"/>
        <v/>
      </c>
      <c r="H19" s="386"/>
      <c r="I19" s="387" t="str">
        <f t="shared" si="0"/>
        <v/>
      </c>
      <c r="J19" s="385"/>
      <c r="K19" s="388" t="str">
        <f t="shared" si="1"/>
        <v/>
      </c>
      <c r="L19" s="389"/>
      <c r="M19" s="385" t="str">
        <f t="shared" si="2"/>
        <v/>
      </c>
      <c r="N19" s="389"/>
      <c r="O19" s="385" t="str">
        <f t="shared" si="3"/>
        <v/>
      </c>
      <c r="P19" s="390"/>
      <c r="Q19" s="387" t="str">
        <f t="shared" si="4"/>
        <v/>
      </c>
      <c r="R19" s="385"/>
      <c r="S19" s="388" t="str">
        <f t="shared" si="5"/>
        <v/>
      </c>
      <c r="T19" s="391"/>
      <c r="U19" s="385" t="str">
        <f t="shared" si="6"/>
        <v/>
      </c>
      <c r="V19" s="389"/>
      <c r="W19" s="385" t="str">
        <f t="shared" si="7"/>
        <v/>
      </c>
      <c r="X19" s="386"/>
      <c r="Y19" s="387" t="str">
        <f t="shared" si="8"/>
        <v/>
      </c>
      <c r="Z19" s="385"/>
      <c r="AA19" s="392" t="str">
        <f t="shared" si="9"/>
        <v/>
      </c>
      <c r="AB19" s="393"/>
      <c r="AC19" s="385" t="str">
        <f t="shared" si="10"/>
        <v/>
      </c>
      <c r="AD19" s="386"/>
      <c r="AE19" s="385" t="str">
        <f t="shared" si="11"/>
        <v/>
      </c>
      <c r="AF19" s="394"/>
      <c r="AG19" s="395"/>
      <c r="AH19" s="396"/>
      <c r="AI19" s="399"/>
      <c r="AJ19" s="398"/>
      <c r="AR19" s="34">
        <f t="shared" si="12"/>
        <v>0</v>
      </c>
    </row>
    <row r="20" spans="1:44" ht="14" x14ac:dyDescent="0.35">
      <c r="A20" s="184"/>
      <c r="B20" s="400"/>
      <c r="C20" s="400"/>
      <c r="D20" s="382"/>
      <c r="E20" s="383" t="str">
        <f>'Greenhouse Labor'!M20</f>
        <v/>
      </c>
      <c r="F20" s="384"/>
      <c r="G20" s="385" t="str">
        <f t="shared" si="13"/>
        <v/>
      </c>
      <c r="H20" s="386"/>
      <c r="I20" s="387" t="str">
        <f t="shared" si="0"/>
        <v/>
      </c>
      <c r="J20" s="385"/>
      <c r="K20" s="388" t="str">
        <f t="shared" si="1"/>
        <v/>
      </c>
      <c r="L20" s="389"/>
      <c r="M20" s="385" t="str">
        <f t="shared" si="2"/>
        <v/>
      </c>
      <c r="N20" s="389"/>
      <c r="O20" s="385" t="str">
        <f t="shared" si="3"/>
        <v/>
      </c>
      <c r="P20" s="390"/>
      <c r="Q20" s="387" t="str">
        <f t="shared" si="4"/>
        <v/>
      </c>
      <c r="R20" s="385"/>
      <c r="S20" s="388" t="str">
        <f t="shared" si="5"/>
        <v/>
      </c>
      <c r="T20" s="391"/>
      <c r="U20" s="385" t="str">
        <f t="shared" si="6"/>
        <v/>
      </c>
      <c r="V20" s="389"/>
      <c r="W20" s="385" t="str">
        <f t="shared" si="7"/>
        <v/>
      </c>
      <c r="X20" s="386"/>
      <c r="Y20" s="387" t="str">
        <f t="shared" si="8"/>
        <v/>
      </c>
      <c r="Z20" s="385"/>
      <c r="AA20" s="392" t="str">
        <f t="shared" si="9"/>
        <v/>
      </c>
      <c r="AB20" s="393"/>
      <c r="AC20" s="385" t="str">
        <f t="shared" si="10"/>
        <v/>
      </c>
      <c r="AD20" s="386"/>
      <c r="AE20" s="385" t="str">
        <f t="shared" si="11"/>
        <v/>
      </c>
      <c r="AF20" s="394"/>
      <c r="AG20" s="395"/>
      <c r="AH20" s="396"/>
      <c r="AI20" s="399"/>
      <c r="AJ20" s="398"/>
      <c r="AR20" s="34">
        <f t="shared" si="12"/>
        <v>0</v>
      </c>
    </row>
    <row r="21" spans="1:44" ht="14" x14ac:dyDescent="0.35">
      <c r="A21" s="184"/>
      <c r="B21" s="400"/>
      <c r="C21" s="400"/>
      <c r="D21" s="382"/>
      <c r="E21" s="383" t="str">
        <f>'Greenhouse Labor'!M21</f>
        <v/>
      </c>
      <c r="F21" s="384"/>
      <c r="G21" s="385" t="str">
        <f t="shared" si="13"/>
        <v/>
      </c>
      <c r="H21" s="386"/>
      <c r="I21" s="387" t="str">
        <f t="shared" si="0"/>
        <v/>
      </c>
      <c r="J21" s="385"/>
      <c r="K21" s="388" t="str">
        <f t="shared" si="1"/>
        <v/>
      </c>
      <c r="L21" s="389"/>
      <c r="M21" s="385" t="str">
        <f t="shared" si="2"/>
        <v/>
      </c>
      <c r="N21" s="389"/>
      <c r="O21" s="385" t="str">
        <f t="shared" si="3"/>
        <v/>
      </c>
      <c r="P21" s="390"/>
      <c r="Q21" s="387" t="str">
        <f t="shared" si="4"/>
        <v/>
      </c>
      <c r="R21" s="385"/>
      <c r="S21" s="388" t="str">
        <f t="shared" si="5"/>
        <v/>
      </c>
      <c r="T21" s="391"/>
      <c r="U21" s="385" t="str">
        <f t="shared" si="6"/>
        <v/>
      </c>
      <c r="V21" s="389"/>
      <c r="W21" s="385" t="str">
        <f t="shared" si="7"/>
        <v/>
      </c>
      <c r="X21" s="386"/>
      <c r="Y21" s="387" t="str">
        <f t="shared" si="8"/>
        <v/>
      </c>
      <c r="Z21" s="385"/>
      <c r="AA21" s="392" t="str">
        <f t="shared" si="9"/>
        <v/>
      </c>
      <c r="AB21" s="393"/>
      <c r="AC21" s="385" t="str">
        <f t="shared" si="10"/>
        <v/>
      </c>
      <c r="AD21" s="386"/>
      <c r="AE21" s="385" t="str">
        <f t="shared" si="11"/>
        <v/>
      </c>
      <c r="AF21" s="394"/>
      <c r="AG21" s="395"/>
      <c r="AH21" s="396"/>
      <c r="AI21" s="399"/>
      <c r="AJ21" s="398"/>
      <c r="AR21" s="34">
        <f t="shared" si="12"/>
        <v>0</v>
      </c>
    </row>
    <row r="22" spans="1:44" ht="14" x14ac:dyDescent="0.35">
      <c r="A22" s="184"/>
      <c r="B22" s="400"/>
      <c r="C22" s="400"/>
      <c r="D22" s="382"/>
      <c r="E22" s="383" t="str">
        <f>'Greenhouse Labor'!M22</f>
        <v/>
      </c>
      <c r="F22" s="384"/>
      <c r="G22" s="385" t="str">
        <f t="shared" si="13"/>
        <v/>
      </c>
      <c r="H22" s="386"/>
      <c r="I22" s="387" t="str">
        <f t="shared" si="0"/>
        <v/>
      </c>
      <c r="J22" s="385"/>
      <c r="K22" s="388" t="str">
        <f t="shared" si="1"/>
        <v/>
      </c>
      <c r="L22" s="389"/>
      <c r="M22" s="385" t="str">
        <f t="shared" si="2"/>
        <v/>
      </c>
      <c r="N22" s="389"/>
      <c r="O22" s="385" t="str">
        <f t="shared" si="3"/>
        <v/>
      </c>
      <c r="P22" s="390"/>
      <c r="Q22" s="387" t="str">
        <f t="shared" si="4"/>
        <v/>
      </c>
      <c r="R22" s="385"/>
      <c r="S22" s="388" t="str">
        <f t="shared" si="5"/>
        <v/>
      </c>
      <c r="T22" s="391"/>
      <c r="U22" s="385" t="str">
        <f t="shared" si="6"/>
        <v/>
      </c>
      <c r="V22" s="389"/>
      <c r="W22" s="385" t="str">
        <f t="shared" si="7"/>
        <v/>
      </c>
      <c r="X22" s="386"/>
      <c r="Y22" s="387" t="str">
        <f t="shared" si="8"/>
        <v/>
      </c>
      <c r="Z22" s="385"/>
      <c r="AA22" s="392" t="str">
        <f t="shared" si="9"/>
        <v/>
      </c>
      <c r="AB22" s="393"/>
      <c r="AC22" s="385" t="str">
        <f t="shared" si="10"/>
        <v/>
      </c>
      <c r="AD22" s="386"/>
      <c r="AE22" s="385" t="str">
        <f t="shared" si="11"/>
        <v/>
      </c>
      <c r="AF22" s="394"/>
      <c r="AG22" s="395"/>
      <c r="AH22" s="396"/>
      <c r="AI22" s="399"/>
      <c r="AJ22" s="398"/>
      <c r="AR22" s="34">
        <f t="shared" si="12"/>
        <v>0</v>
      </c>
    </row>
    <row r="23" spans="1:44" ht="14" x14ac:dyDescent="0.35">
      <c r="A23" s="184"/>
      <c r="B23" s="400"/>
      <c r="C23" s="400"/>
      <c r="D23" s="382"/>
      <c r="E23" s="383" t="str">
        <f>'Greenhouse Labor'!M23</f>
        <v/>
      </c>
      <c r="F23" s="384"/>
      <c r="G23" s="385" t="str">
        <f t="shared" si="13"/>
        <v/>
      </c>
      <c r="H23" s="386"/>
      <c r="I23" s="387" t="str">
        <f t="shared" si="0"/>
        <v/>
      </c>
      <c r="J23" s="385"/>
      <c r="K23" s="388" t="str">
        <f t="shared" si="1"/>
        <v/>
      </c>
      <c r="L23" s="389"/>
      <c r="M23" s="385" t="str">
        <f t="shared" si="2"/>
        <v/>
      </c>
      <c r="N23" s="389"/>
      <c r="O23" s="385" t="str">
        <f t="shared" si="3"/>
        <v/>
      </c>
      <c r="P23" s="390"/>
      <c r="Q23" s="387" t="str">
        <f t="shared" si="4"/>
        <v/>
      </c>
      <c r="R23" s="385"/>
      <c r="S23" s="388" t="str">
        <f t="shared" si="5"/>
        <v/>
      </c>
      <c r="T23" s="391"/>
      <c r="U23" s="385" t="str">
        <f t="shared" si="6"/>
        <v/>
      </c>
      <c r="V23" s="389"/>
      <c r="W23" s="385" t="str">
        <f t="shared" si="7"/>
        <v/>
      </c>
      <c r="X23" s="386"/>
      <c r="Y23" s="387" t="str">
        <f t="shared" si="8"/>
        <v/>
      </c>
      <c r="Z23" s="385"/>
      <c r="AA23" s="392" t="str">
        <f t="shared" si="9"/>
        <v/>
      </c>
      <c r="AB23" s="393"/>
      <c r="AC23" s="385" t="str">
        <f t="shared" si="10"/>
        <v/>
      </c>
      <c r="AD23" s="386"/>
      <c r="AE23" s="385" t="str">
        <f t="shared" si="11"/>
        <v/>
      </c>
      <c r="AF23" s="394"/>
      <c r="AG23" s="395"/>
      <c r="AH23" s="396"/>
      <c r="AI23" s="399"/>
      <c r="AJ23" s="398"/>
      <c r="AR23" s="34">
        <f t="shared" si="12"/>
        <v>0</v>
      </c>
    </row>
    <row r="24" spans="1:44" ht="14" x14ac:dyDescent="0.35">
      <c r="A24" s="184"/>
      <c r="B24" s="400"/>
      <c r="C24" s="400"/>
      <c r="D24" s="382"/>
      <c r="E24" s="383" t="str">
        <f>'Greenhouse Labor'!M24</f>
        <v/>
      </c>
      <c r="F24" s="384"/>
      <c r="G24" s="385" t="str">
        <f t="shared" si="13"/>
        <v/>
      </c>
      <c r="H24" s="386"/>
      <c r="I24" s="387" t="str">
        <f t="shared" si="0"/>
        <v/>
      </c>
      <c r="J24" s="385"/>
      <c r="K24" s="388" t="str">
        <f t="shared" si="1"/>
        <v/>
      </c>
      <c r="L24" s="389"/>
      <c r="M24" s="385" t="str">
        <f t="shared" si="2"/>
        <v/>
      </c>
      <c r="N24" s="389"/>
      <c r="O24" s="385" t="str">
        <f t="shared" si="3"/>
        <v/>
      </c>
      <c r="P24" s="390"/>
      <c r="Q24" s="387" t="str">
        <f t="shared" si="4"/>
        <v/>
      </c>
      <c r="R24" s="385"/>
      <c r="S24" s="388" t="str">
        <f t="shared" si="5"/>
        <v/>
      </c>
      <c r="T24" s="391"/>
      <c r="U24" s="385" t="str">
        <f t="shared" si="6"/>
        <v/>
      </c>
      <c r="V24" s="389"/>
      <c r="W24" s="385" t="str">
        <f t="shared" si="7"/>
        <v/>
      </c>
      <c r="X24" s="386"/>
      <c r="Y24" s="387" t="str">
        <f t="shared" si="8"/>
        <v/>
      </c>
      <c r="Z24" s="385"/>
      <c r="AA24" s="392" t="str">
        <f t="shared" si="9"/>
        <v/>
      </c>
      <c r="AB24" s="393"/>
      <c r="AC24" s="385" t="str">
        <f t="shared" si="10"/>
        <v/>
      </c>
      <c r="AD24" s="386"/>
      <c r="AE24" s="385" t="str">
        <f t="shared" si="11"/>
        <v/>
      </c>
      <c r="AF24" s="394"/>
      <c r="AG24" s="395"/>
      <c r="AH24" s="396"/>
      <c r="AI24" s="399"/>
      <c r="AJ24" s="398"/>
      <c r="AR24" s="34">
        <f t="shared" si="12"/>
        <v>0</v>
      </c>
    </row>
    <row r="25" spans="1:44" ht="14" x14ac:dyDescent="0.35">
      <c r="A25" s="184"/>
      <c r="B25" s="400"/>
      <c r="C25" s="400"/>
      <c r="D25" s="382"/>
      <c r="E25" s="383" t="str">
        <f>'Greenhouse Labor'!M25</f>
        <v/>
      </c>
      <c r="F25" s="384"/>
      <c r="G25" s="385" t="str">
        <f t="shared" si="13"/>
        <v/>
      </c>
      <c r="H25" s="386"/>
      <c r="I25" s="387" t="str">
        <f t="shared" si="0"/>
        <v/>
      </c>
      <c r="J25" s="385"/>
      <c r="K25" s="388" t="str">
        <f t="shared" si="1"/>
        <v/>
      </c>
      <c r="L25" s="389"/>
      <c r="M25" s="385" t="str">
        <f t="shared" si="2"/>
        <v/>
      </c>
      <c r="N25" s="389"/>
      <c r="O25" s="385" t="str">
        <f t="shared" si="3"/>
        <v/>
      </c>
      <c r="P25" s="390"/>
      <c r="Q25" s="387" t="str">
        <f t="shared" si="4"/>
        <v/>
      </c>
      <c r="R25" s="385"/>
      <c r="S25" s="388" t="str">
        <f t="shared" si="5"/>
        <v/>
      </c>
      <c r="T25" s="391"/>
      <c r="U25" s="385" t="str">
        <f t="shared" si="6"/>
        <v/>
      </c>
      <c r="V25" s="389"/>
      <c r="W25" s="385" t="str">
        <f t="shared" si="7"/>
        <v/>
      </c>
      <c r="X25" s="386"/>
      <c r="Y25" s="387" t="str">
        <f t="shared" si="8"/>
        <v/>
      </c>
      <c r="Z25" s="385"/>
      <c r="AA25" s="392" t="str">
        <f t="shared" si="9"/>
        <v/>
      </c>
      <c r="AB25" s="393"/>
      <c r="AC25" s="385" t="str">
        <f t="shared" si="10"/>
        <v/>
      </c>
      <c r="AD25" s="386"/>
      <c r="AE25" s="385" t="str">
        <f t="shared" si="11"/>
        <v/>
      </c>
      <c r="AF25" s="394"/>
      <c r="AG25" s="395"/>
      <c r="AH25" s="396"/>
      <c r="AI25" s="399"/>
      <c r="AJ25" s="398"/>
      <c r="AR25" s="34">
        <f t="shared" si="12"/>
        <v>0</v>
      </c>
    </row>
    <row r="26" spans="1:44" ht="14" x14ac:dyDescent="0.35">
      <c r="A26" s="184"/>
      <c r="B26" s="400"/>
      <c r="C26" s="400"/>
      <c r="D26" s="382"/>
      <c r="E26" s="383" t="str">
        <f>'Greenhouse Labor'!M26</f>
        <v/>
      </c>
      <c r="F26" s="384"/>
      <c r="G26" s="385" t="str">
        <f t="shared" si="13"/>
        <v/>
      </c>
      <c r="H26" s="386"/>
      <c r="I26" s="387" t="str">
        <f t="shared" si="0"/>
        <v/>
      </c>
      <c r="J26" s="385"/>
      <c r="K26" s="388" t="str">
        <f t="shared" si="1"/>
        <v/>
      </c>
      <c r="L26" s="389"/>
      <c r="M26" s="385" t="str">
        <f t="shared" si="2"/>
        <v/>
      </c>
      <c r="N26" s="389"/>
      <c r="O26" s="385" t="str">
        <f t="shared" si="3"/>
        <v/>
      </c>
      <c r="P26" s="390"/>
      <c r="Q26" s="387" t="str">
        <f t="shared" si="4"/>
        <v/>
      </c>
      <c r="R26" s="385"/>
      <c r="S26" s="388" t="str">
        <f t="shared" si="5"/>
        <v/>
      </c>
      <c r="T26" s="391"/>
      <c r="U26" s="385" t="str">
        <f t="shared" si="6"/>
        <v/>
      </c>
      <c r="V26" s="389"/>
      <c r="W26" s="385" t="str">
        <f t="shared" si="7"/>
        <v/>
      </c>
      <c r="X26" s="386"/>
      <c r="Y26" s="387" t="str">
        <f t="shared" si="8"/>
        <v/>
      </c>
      <c r="Z26" s="385"/>
      <c r="AA26" s="392" t="str">
        <f t="shared" si="9"/>
        <v/>
      </c>
      <c r="AB26" s="393"/>
      <c r="AC26" s="385" t="str">
        <f t="shared" si="10"/>
        <v/>
      </c>
      <c r="AD26" s="386"/>
      <c r="AE26" s="385" t="str">
        <f t="shared" si="11"/>
        <v/>
      </c>
      <c r="AF26" s="394"/>
      <c r="AG26" s="395"/>
      <c r="AH26" s="396"/>
      <c r="AI26" s="399"/>
      <c r="AJ26" s="398"/>
      <c r="AR26" s="34">
        <f t="shared" si="12"/>
        <v>0</v>
      </c>
    </row>
    <row r="27" spans="1:44" ht="14" x14ac:dyDescent="0.35">
      <c r="A27" s="184"/>
      <c r="B27" s="400"/>
      <c r="C27" s="400"/>
      <c r="D27" s="382"/>
      <c r="E27" s="383" t="str">
        <f>'Greenhouse Labor'!M27</f>
        <v/>
      </c>
      <c r="F27" s="384"/>
      <c r="G27" s="385" t="str">
        <f t="shared" si="13"/>
        <v/>
      </c>
      <c r="H27" s="386"/>
      <c r="I27" s="387" t="str">
        <f t="shared" si="0"/>
        <v/>
      </c>
      <c r="J27" s="385"/>
      <c r="K27" s="388" t="str">
        <f t="shared" si="1"/>
        <v/>
      </c>
      <c r="L27" s="389"/>
      <c r="M27" s="385" t="str">
        <f t="shared" si="2"/>
        <v/>
      </c>
      <c r="N27" s="389"/>
      <c r="O27" s="385" t="str">
        <f t="shared" si="3"/>
        <v/>
      </c>
      <c r="P27" s="390"/>
      <c r="Q27" s="387" t="str">
        <f t="shared" si="4"/>
        <v/>
      </c>
      <c r="R27" s="385"/>
      <c r="S27" s="388" t="str">
        <f t="shared" si="5"/>
        <v/>
      </c>
      <c r="T27" s="391"/>
      <c r="U27" s="385" t="str">
        <f t="shared" si="6"/>
        <v/>
      </c>
      <c r="V27" s="389"/>
      <c r="W27" s="385" t="str">
        <f t="shared" si="7"/>
        <v/>
      </c>
      <c r="X27" s="386"/>
      <c r="Y27" s="387" t="str">
        <f t="shared" si="8"/>
        <v/>
      </c>
      <c r="Z27" s="385"/>
      <c r="AA27" s="392" t="str">
        <f t="shared" si="9"/>
        <v/>
      </c>
      <c r="AB27" s="393"/>
      <c r="AC27" s="385" t="str">
        <f t="shared" si="10"/>
        <v/>
      </c>
      <c r="AD27" s="386"/>
      <c r="AE27" s="385" t="str">
        <f t="shared" si="11"/>
        <v/>
      </c>
      <c r="AF27" s="394"/>
      <c r="AG27" s="395"/>
      <c r="AH27" s="396"/>
      <c r="AI27" s="399"/>
      <c r="AJ27" s="398"/>
      <c r="AR27" s="34">
        <f t="shared" si="12"/>
        <v>0</v>
      </c>
    </row>
    <row r="28" spans="1:44" ht="14" x14ac:dyDescent="0.35">
      <c r="A28" s="184"/>
      <c r="B28" s="400"/>
      <c r="C28" s="400"/>
      <c r="D28" s="382"/>
      <c r="E28" s="383" t="str">
        <f>'Greenhouse Labor'!M28</f>
        <v/>
      </c>
      <c r="F28" s="384"/>
      <c r="G28" s="385" t="str">
        <f t="shared" si="13"/>
        <v/>
      </c>
      <c r="H28" s="386"/>
      <c r="I28" s="387" t="str">
        <f t="shared" si="0"/>
        <v/>
      </c>
      <c r="J28" s="385"/>
      <c r="K28" s="388" t="str">
        <f t="shared" si="1"/>
        <v/>
      </c>
      <c r="L28" s="389"/>
      <c r="M28" s="385" t="str">
        <f t="shared" si="2"/>
        <v/>
      </c>
      <c r="N28" s="389"/>
      <c r="O28" s="385" t="str">
        <f t="shared" si="3"/>
        <v/>
      </c>
      <c r="P28" s="390"/>
      <c r="Q28" s="387" t="str">
        <f t="shared" si="4"/>
        <v/>
      </c>
      <c r="R28" s="385"/>
      <c r="S28" s="388" t="str">
        <f t="shared" si="5"/>
        <v/>
      </c>
      <c r="T28" s="391"/>
      <c r="U28" s="385" t="str">
        <f t="shared" si="6"/>
        <v/>
      </c>
      <c r="V28" s="389"/>
      <c r="W28" s="385" t="str">
        <f t="shared" si="7"/>
        <v/>
      </c>
      <c r="X28" s="386"/>
      <c r="Y28" s="387" t="str">
        <f t="shared" si="8"/>
        <v/>
      </c>
      <c r="Z28" s="385"/>
      <c r="AA28" s="392" t="str">
        <f t="shared" si="9"/>
        <v/>
      </c>
      <c r="AB28" s="393"/>
      <c r="AC28" s="385" t="str">
        <f t="shared" si="10"/>
        <v/>
      </c>
      <c r="AD28" s="386"/>
      <c r="AE28" s="385" t="str">
        <f t="shared" si="11"/>
        <v/>
      </c>
      <c r="AF28" s="394"/>
      <c r="AG28" s="395"/>
      <c r="AH28" s="396"/>
      <c r="AI28" s="399"/>
      <c r="AJ28" s="398"/>
      <c r="AR28" s="34">
        <f t="shared" si="12"/>
        <v>0</v>
      </c>
    </row>
    <row r="29" spans="1:44" ht="14" x14ac:dyDescent="0.35">
      <c r="A29" s="184"/>
      <c r="B29" s="400"/>
      <c r="C29" s="400"/>
      <c r="D29" s="382"/>
      <c r="E29" s="383" t="str">
        <f>'Greenhouse Labor'!M29</f>
        <v/>
      </c>
      <c r="F29" s="384"/>
      <c r="G29" s="385" t="str">
        <f t="shared" si="13"/>
        <v/>
      </c>
      <c r="H29" s="386"/>
      <c r="I29" s="387" t="str">
        <f t="shared" si="0"/>
        <v/>
      </c>
      <c r="J29" s="385"/>
      <c r="K29" s="388" t="str">
        <f t="shared" si="1"/>
        <v/>
      </c>
      <c r="L29" s="389"/>
      <c r="M29" s="385" t="str">
        <f t="shared" si="2"/>
        <v/>
      </c>
      <c r="N29" s="389"/>
      <c r="O29" s="385" t="str">
        <f t="shared" si="3"/>
        <v/>
      </c>
      <c r="P29" s="390"/>
      <c r="Q29" s="387" t="str">
        <f t="shared" si="4"/>
        <v/>
      </c>
      <c r="R29" s="385"/>
      <c r="S29" s="388" t="str">
        <f t="shared" si="5"/>
        <v/>
      </c>
      <c r="T29" s="391"/>
      <c r="U29" s="385" t="str">
        <f t="shared" si="6"/>
        <v/>
      </c>
      <c r="V29" s="389"/>
      <c r="W29" s="385" t="str">
        <f t="shared" si="7"/>
        <v/>
      </c>
      <c r="X29" s="386"/>
      <c r="Y29" s="387" t="str">
        <f t="shared" si="8"/>
        <v/>
      </c>
      <c r="Z29" s="385"/>
      <c r="AA29" s="392" t="str">
        <f t="shared" si="9"/>
        <v/>
      </c>
      <c r="AB29" s="393"/>
      <c r="AC29" s="385" t="str">
        <f t="shared" si="10"/>
        <v/>
      </c>
      <c r="AD29" s="386"/>
      <c r="AE29" s="385" t="str">
        <f t="shared" si="11"/>
        <v/>
      </c>
      <c r="AF29" s="394"/>
      <c r="AG29" s="395"/>
      <c r="AH29" s="396"/>
      <c r="AI29" s="399"/>
      <c r="AJ29" s="398"/>
      <c r="AR29" s="34">
        <f t="shared" si="12"/>
        <v>0</v>
      </c>
    </row>
    <row r="30" spans="1:44" ht="14" x14ac:dyDescent="0.35">
      <c r="A30" s="184"/>
      <c r="B30" s="400"/>
      <c r="C30" s="400"/>
      <c r="D30" s="382"/>
      <c r="E30" s="383" t="str">
        <f>'Greenhouse Labor'!M30</f>
        <v/>
      </c>
      <c r="F30" s="384"/>
      <c r="G30" s="385" t="str">
        <f t="shared" si="13"/>
        <v/>
      </c>
      <c r="H30" s="386"/>
      <c r="I30" s="387" t="str">
        <f t="shared" si="0"/>
        <v/>
      </c>
      <c r="J30" s="385"/>
      <c r="K30" s="388" t="str">
        <f t="shared" si="1"/>
        <v/>
      </c>
      <c r="L30" s="389"/>
      <c r="M30" s="385" t="str">
        <f t="shared" si="2"/>
        <v/>
      </c>
      <c r="N30" s="389"/>
      <c r="O30" s="385" t="str">
        <f t="shared" si="3"/>
        <v/>
      </c>
      <c r="P30" s="390"/>
      <c r="Q30" s="387" t="str">
        <f t="shared" si="4"/>
        <v/>
      </c>
      <c r="R30" s="385"/>
      <c r="S30" s="388" t="str">
        <f t="shared" si="5"/>
        <v/>
      </c>
      <c r="T30" s="391"/>
      <c r="U30" s="385" t="str">
        <f t="shared" si="6"/>
        <v/>
      </c>
      <c r="V30" s="389"/>
      <c r="W30" s="385" t="str">
        <f t="shared" si="7"/>
        <v/>
      </c>
      <c r="X30" s="386"/>
      <c r="Y30" s="387" t="str">
        <f t="shared" si="8"/>
        <v/>
      </c>
      <c r="Z30" s="385"/>
      <c r="AA30" s="392" t="str">
        <f t="shared" si="9"/>
        <v/>
      </c>
      <c r="AB30" s="393"/>
      <c r="AC30" s="385" t="str">
        <f t="shared" si="10"/>
        <v/>
      </c>
      <c r="AD30" s="386"/>
      <c r="AE30" s="385" t="str">
        <f t="shared" si="11"/>
        <v/>
      </c>
      <c r="AF30" s="394"/>
      <c r="AG30" s="395"/>
      <c r="AH30" s="396"/>
      <c r="AI30" s="399"/>
      <c r="AJ30" s="398"/>
      <c r="AR30" s="34">
        <f t="shared" si="12"/>
        <v>0</v>
      </c>
    </row>
    <row r="31" spans="1:44" ht="14" x14ac:dyDescent="0.35">
      <c r="A31" s="184"/>
      <c r="B31" s="400"/>
      <c r="C31" s="400"/>
      <c r="D31" s="382"/>
      <c r="E31" s="383" t="str">
        <f>'Greenhouse Labor'!M31</f>
        <v/>
      </c>
      <c r="F31" s="384"/>
      <c r="G31" s="385" t="str">
        <f t="shared" si="13"/>
        <v/>
      </c>
      <c r="H31" s="386"/>
      <c r="I31" s="387" t="str">
        <f t="shared" si="0"/>
        <v/>
      </c>
      <c r="J31" s="385"/>
      <c r="K31" s="388" t="str">
        <f t="shared" si="1"/>
        <v/>
      </c>
      <c r="L31" s="389"/>
      <c r="M31" s="385" t="str">
        <f t="shared" si="2"/>
        <v/>
      </c>
      <c r="N31" s="389"/>
      <c r="O31" s="385" t="str">
        <f t="shared" si="3"/>
        <v/>
      </c>
      <c r="P31" s="390"/>
      <c r="Q31" s="387" t="str">
        <f t="shared" si="4"/>
        <v/>
      </c>
      <c r="R31" s="385"/>
      <c r="S31" s="388" t="str">
        <f t="shared" si="5"/>
        <v/>
      </c>
      <c r="T31" s="391"/>
      <c r="U31" s="385" t="str">
        <f t="shared" si="6"/>
        <v/>
      </c>
      <c r="V31" s="389"/>
      <c r="W31" s="385" t="str">
        <f t="shared" si="7"/>
        <v/>
      </c>
      <c r="X31" s="386"/>
      <c r="Y31" s="387" t="str">
        <f t="shared" si="8"/>
        <v/>
      </c>
      <c r="Z31" s="385"/>
      <c r="AA31" s="392" t="str">
        <f t="shared" si="9"/>
        <v/>
      </c>
      <c r="AB31" s="393"/>
      <c r="AC31" s="385" t="str">
        <f t="shared" si="10"/>
        <v/>
      </c>
      <c r="AD31" s="386"/>
      <c r="AE31" s="385" t="str">
        <f t="shared" si="11"/>
        <v/>
      </c>
      <c r="AF31" s="394"/>
      <c r="AG31" s="395"/>
      <c r="AH31" s="396"/>
      <c r="AI31" s="399"/>
      <c r="AJ31" s="398"/>
      <c r="AR31" s="34">
        <f t="shared" si="12"/>
        <v>0</v>
      </c>
    </row>
    <row r="32" spans="1:44" ht="14" x14ac:dyDescent="0.35">
      <c r="A32" s="184"/>
      <c r="B32" s="400"/>
      <c r="C32" s="400"/>
      <c r="D32" s="382"/>
      <c r="E32" s="383" t="str">
        <f>'Greenhouse Labor'!M32</f>
        <v/>
      </c>
      <c r="F32" s="384"/>
      <c r="G32" s="385" t="str">
        <f t="shared" si="13"/>
        <v/>
      </c>
      <c r="H32" s="386"/>
      <c r="I32" s="387" t="str">
        <f t="shared" si="0"/>
        <v/>
      </c>
      <c r="J32" s="385"/>
      <c r="K32" s="388" t="str">
        <f t="shared" si="1"/>
        <v/>
      </c>
      <c r="L32" s="389"/>
      <c r="M32" s="385" t="str">
        <f t="shared" si="2"/>
        <v/>
      </c>
      <c r="N32" s="389"/>
      <c r="O32" s="385" t="str">
        <f t="shared" si="3"/>
        <v/>
      </c>
      <c r="P32" s="390"/>
      <c r="Q32" s="387" t="str">
        <f t="shared" si="4"/>
        <v/>
      </c>
      <c r="R32" s="385"/>
      <c r="S32" s="388" t="str">
        <f t="shared" si="5"/>
        <v/>
      </c>
      <c r="T32" s="391"/>
      <c r="U32" s="385" t="str">
        <f t="shared" si="6"/>
        <v/>
      </c>
      <c r="V32" s="389"/>
      <c r="W32" s="385" t="str">
        <f t="shared" si="7"/>
        <v/>
      </c>
      <c r="X32" s="386"/>
      <c r="Y32" s="387" t="str">
        <f t="shared" si="8"/>
        <v/>
      </c>
      <c r="Z32" s="385"/>
      <c r="AA32" s="392" t="str">
        <f t="shared" si="9"/>
        <v/>
      </c>
      <c r="AB32" s="393"/>
      <c r="AC32" s="385" t="str">
        <f t="shared" si="10"/>
        <v/>
      </c>
      <c r="AD32" s="386"/>
      <c r="AE32" s="385" t="str">
        <f t="shared" si="11"/>
        <v/>
      </c>
      <c r="AF32" s="394"/>
      <c r="AG32" s="395"/>
      <c r="AH32" s="396"/>
      <c r="AI32" s="399"/>
      <c r="AJ32" s="398"/>
      <c r="AR32" s="34">
        <f t="shared" si="12"/>
        <v>0</v>
      </c>
    </row>
    <row r="33" spans="1:44" ht="14" x14ac:dyDescent="0.35">
      <c r="A33" s="184"/>
      <c r="B33" s="400"/>
      <c r="C33" s="400"/>
      <c r="D33" s="382"/>
      <c r="E33" s="383" t="str">
        <f>'Greenhouse Labor'!M33</f>
        <v/>
      </c>
      <c r="F33" s="384"/>
      <c r="G33" s="385" t="str">
        <f t="shared" si="13"/>
        <v/>
      </c>
      <c r="H33" s="386"/>
      <c r="I33" s="387" t="str">
        <f t="shared" si="0"/>
        <v/>
      </c>
      <c r="J33" s="385"/>
      <c r="K33" s="388" t="str">
        <f t="shared" si="1"/>
        <v/>
      </c>
      <c r="L33" s="389"/>
      <c r="M33" s="385" t="str">
        <f t="shared" si="2"/>
        <v/>
      </c>
      <c r="N33" s="389"/>
      <c r="O33" s="385" t="str">
        <f t="shared" si="3"/>
        <v/>
      </c>
      <c r="P33" s="390"/>
      <c r="Q33" s="387" t="str">
        <f t="shared" si="4"/>
        <v/>
      </c>
      <c r="R33" s="385"/>
      <c r="S33" s="388" t="str">
        <f t="shared" si="5"/>
        <v/>
      </c>
      <c r="T33" s="391"/>
      <c r="U33" s="385" t="str">
        <f t="shared" si="6"/>
        <v/>
      </c>
      <c r="V33" s="389"/>
      <c r="W33" s="385" t="str">
        <f t="shared" si="7"/>
        <v/>
      </c>
      <c r="X33" s="386"/>
      <c r="Y33" s="387" t="str">
        <f t="shared" si="8"/>
        <v/>
      </c>
      <c r="Z33" s="385"/>
      <c r="AA33" s="392" t="str">
        <f t="shared" si="9"/>
        <v/>
      </c>
      <c r="AB33" s="393"/>
      <c r="AC33" s="385" t="str">
        <f t="shared" si="10"/>
        <v/>
      </c>
      <c r="AD33" s="386"/>
      <c r="AE33" s="385" t="str">
        <f t="shared" si="11"/>
        <v/>
      </c>
      <c r="AF33" s="394"/>
      <c r="AG33" s="395"/>
      <c r="AH33" s="396"/>
      <c r="AI33" s="399"/>
      <c r="AJ33" s="398"/>
      <c r="AR33" s="34">
        <f t="shared" si="12"/>
        <v>0</v>
      </c>
    </row>
    <row r="34" spans="1:44" ht="14" x14ac:dyDescent="0.35">
      <c r="A34" s="184"/>
      <c r="B34" s="400"/>
      <c r="C34" s="400"/>
      <c r="D34" s="382"/>
      <c r="E34" s="383" t="str">
        <f>'Greenhouse Labor'!M34</f>
        <v/>
      </c>
      <c r="F34" s="384"/>
      <c r="G34" s="385" t="str">
        <f t="shared" si="13"/>
        <v/>
      </c>
      <c r="H34" s="386"/>
      <c r="I34" s="387" t="str">
        <f t="shared" si="0"/>
        <v/>
      </c>
      <c r="J34" s="385"/>
      <c r="K34" s="388" t="str">
        <f t="shared" si="1"/>
        <v/>
      </c>
      <c r="L34" s="389"/>
      <c r="M34" s="385" t="str">
        <f t="shared" si="2"/>
        <v/>
      </c>
      <c r="N34" s="389"/>
      <c r="O34" s="385" t="str">
        <f t="shared" si="3"/>
        <v/>
      </c>
      <c r="P34" s="390"/>
      <c r="Q34" s="387" t="str">
        <f t="shared" si="4"/>
        <v/>
      </c>
      <c r="R34" s="385"/>
      <c r="S34" s="388" t="str">
        <f t="shared" si="5"/>
        <v/>
      </c>
      <c r="T34" s="391"/>
      <c r="U34" s="385" t="str">
        <f t="shared" si="6"/>
        <v/>
      </c>
      <c r="V34" s="389"/>
      <c r="W34" s="385" t="str">
        <f t="shared" si="7"/>
        <v/>
      </c>
      <c r="X34" s="386"/>
      <c r="Y34" s="387" t="str">
        <f t="shared" si="8"/>
        <v/>
      </c>
      <c r="Z34" s="385"/>
      <c r="AA34" s="392" t="str">
        <f t="shared" si="9"/>
        <v/>
      </c>
      <c r="AB34" s="393"/>
      <c r="AC34" s="385" t="str">
        <f t="shared" si="10"/>
        <v/>
      </c>
      <c r="AD34" s="386"/>
      <c r="AE34" s="385" t="str">
        <f t="shared" si="11"/>
        <v/>
      </c>
      <c r="AF34" s="394"/>
      <c r="AG34" s="395"/>
      <c r="AH34" s="396"/>
      <c r="AI34" s="399"/>
      <c r="AJ34" s="398"/>
      <c r="AR34" s="34">
        <f t="shared" si="12"/>
        <v>0</v>
      </c>
    </row>
    <row r="35" spans="1:44" ht="14" x14ac:dyDescent="0.35">
      <c r="A35" s="184"/>
      <c r="B35" s="400"/>
      <c r="C35" s="400"/>
      <c r="D35" s="382"/>
      <c r="E35" s="383" t="str">
        <f>'Greenhouse Labor'!M35</f>
        <v/>
      </c>
      <c r="F35" s="384"/>
      <c r="G35" s="385" t="str">
        <f t="shared" si="13"/>
        <v/>
      </c>
      <c r="H35" s="386"/>
      <c r="I35" s="387" t="str">
        <f t="shared" si="0"/>
        <v/>
      </c>
      <c r="J35" s="385"/>
      <c r="K35" s="388" t="str">
        <f t="shared" si="1"/>
        <v/>
      </c>
      <c r="L35" s="389"/>
      <c r="M35" s="385" t="str">
        <f t="shared" si="2"/>
        <v/>
      </c>
      <c r="N35" s="389"/>
      <c r="O35" s="385" t="str">
        <f t="shared" si="3"/>
        <v/>
      </c>
      <c r="P35" s="390"/>
      <c r="Q35" s="387" t="str">
        <f t="shared" si="4"/>
        <v/>
      </c>
      <c r="R35" s="385"/>
      <c r="S35" s="388" t="str">
        <f t="shared" si="5"/>
        <v/>
      </c>
      <c r="T35" s="391"/>
      <c r="U35" s="385" t="str">
        <f t="shared" si="6"/>
        <v/>
      </c>
      <c r="V35" s="389"/>
      <c r="W35" s="385" t="str">
        <f t="shared" si="7"/>
        <v/>
      </c>
      <c r="X35" s="386"/>
      <c r="Y35" s="387" t="str">
        <f t="shared" si="8"/>
        <v/>
      </c>
      <c r="Z35" s="385"/>
      <c r="AA35" s="392" t="str">
        <f t="shared" si="9"/>
        <v/>
      </c>
      <c r="AB35" s="393"/>
      <c r="AC35" s="385" t="str">
        <f t="shared" si="10"/>
        <v/>
      </c>
      <c r="AD35" s="386"/>
      <c r="AE35" s="385" t="str">
        <f t="shared" si="11"/>
        <v/>
      </c>
      <c r="AF35" s="394"/>
      <c r="AG35" s="395"/>
      <c r="AH35" s="396"/>
      <c r="AI35" s="399"/>
      <c r="AJ35" s="398"/>
    </row>
    <row r="36" spans="1:44" ht="14" x14ac:dyDescent="0.35">
      <c r="A36" s="184"/>
      <c r="B36" s="400"/>
      <c r="C36" s="400"/>
      <c r="D36" s="382"/>
      <c r="E36" s="383" t="str">
        <f>'Greenhouse Labor'!M36</f>
        <v/>
      </c>
      <c r="F36" s="384"/>
      <c r="G36" s="385" t="str">
        <f t="shared" si="13"/>
        <v/>
      </c>
      <c r="H36" s="386"/>
      <c r="I36" s="387" t="str">
        <f t="shared" si="0"/>
        <v/>
      </c>
      <c r="J36" s="385"/>
      <c r="K36" s="388" t="str">
        <f t="shared" si="1"/>
        <v/>
      </c>
      <c r="L36" s="389"/>
      <c r="M36" s="385" t="str">
        <f t="shared" si="2"/>
        <v/>
      </c>
      <c r="N36" s="389"/>
      <c r="O36" s="385" t="str">
        <f t="shared" si="3"/>
        <v/>
      </c>
      <c r="P36" s="390"/>
      <c r="Q36" s="387" t="str">
        <f t="shared" si="4"/>
        <v/>
      </c>
      <c r="R36" s="385"/>
      <c r="S36" s="388" t="str">
        <f t="shared" si="5"/>
        <v/>
      </c>
      <c r="T36" s="391"/>
      <c r="U36" s="385" t="str">
        <f t="shared" si="6"/>
        <v/>
      </c>
      <c r="V36" s="389"/>
      <c r="W36" s="385" t="str">
        <f t="shared" si="7"/>
        <v/>
      </c>
      <c r="X36" s="386"/>
      <c r="Y36" s="387" t="str">
        <f t="shared" si="8"/>
        <v/>
      </c>
      <c r="Z36" s="385"/>
      <c r="AA36" s="392" t="str">
        <f t="shared" si="9"/>
        <v/>
      </c>
      <c r="AB36" s="393"/>
      <c r="AC36" s="385" t="str">
        <f t="shared" si="10"/>
        <v/>
      </c>
      <c r="AD36" s="386"/>
      <c r="AE36" s="385" t="str">
        <f t="shared" si="11"/>
        <v/>
      </c>
      <c r="AF36" s="394"/>
      <c r="AG36" s="395"/>
      <c r="AH36" s="396"/>
      <c r="AI36" s="399"/>
      <c r="AJ36" s="398"/>
    </row>
    <row r="37" spans="1:44" ht="14" x14ac:dyDescent="0.35">
      <c r="A37" s="184"/>
      <c r="B37" s="400"/>
      <c r="C37" s="400"/>
      <c r="D37" s="382"/>
      <c r="E37" s="383" t="str">
        <f>'Greenhouse Labor'!M37</f>
        <v/>
      </c>
      <c r="F37" s="384"/>
      <c r="G37" s="385" t="str">
        <f t="shared" si="13"/>
        <v/>
      </c>
      <c r="H37" s="386"/>
      <c r="I37" s="387" t="str">
        <f t="shared" si="0"/>
        <v/>
      </c>
      <c r="J37" s="385"/>
      <c r="K37" s="388" t="str">
        <f t="shared" si="1"/>
        <v/>
      </c>
      <c r="L37" s="389"/>
      <c r="M37" s="385" t="str">
        <f t="shared" si="2"/>
        <v/>
      </c>
      <c r="N37" s="389"/>
      <c r="O37" s="385" t="str">
        <f t="shared" si="3"/>
        <v/>
      </c>
      <c r="P37" s="390"/>
      <c r="Q37" s="387" t="str">
        <f t="shared" si="4"/>
        <v/>
      </c>
      <c r="R37" s="385"/>
      <c r="S37" s="388" t="str">
        <f t="shared" si="5"/>
        <v/>
      </c>
      <c r="T37" s="391"/>
      <c r="U37" s="385" t="str">
        <f t="shared" si="6"/>
        <v/>
      </c>
      <c r="V37" s="389"/>
      <c r="W37" s="385" t="str">
        <f t="shared" si="7"/>
        <v/>
      </c>
      <c r="X37" s="386"/>
      <c r="Y37" s="387" t="str">
        <f t="shared" si="8"/>
        <v/>
      </c>
      <c r="Z37" s="385"/>
      <c r="AA37" s="392" t="str">
        <f t="shared" si="9"/>
        <v/>
      </c>
      <c r="AB37" s="393"/>
      <c r="AC37" s="385" t="str">
        <f t="shared" si="10"/>
        <v/>
      </c>
      <c r="AD37" s="386"/>
      <c r="AE37" s="385" t="str">
        <f t="shared" si="11"/>
        <v/>
      </c>
      <c r="AF37" s="394"/>
      <c r="AG37" s="395"/>
      <c r="AH37" s="396"/>
      <c r="AI37" s="399"/>
      <c r="AJ37" s="398"/>
    </row>
    <row r="38" spans="1:44" ht="14" x14ac:dyDescent="0.35">
      <c r="A38" s="184"/>
      <c r="B38" s="400"/>
      <c r="C38" s="400"/>
      <c r="D38" s="382"/>
      <c r="E38" s="383" t="str">
        <f>'Greenhouse Labor'!M38</f>
        <v/>
      </c>
      <c r="F38" s="384"/>
      <c r="G38" s="385" t="str">
        <f t="shared" si="13"/>
        <v/>
      </c>
      <c r="H38" s="386"/>
      <c r="I38" s="387" t="str">
        <f t="shared" si="0"/>
        <v/>
      </c>
      <c r="J38" s="385"/>
      <c r="K38" s="388" t="str">
        <f t="shared" si="1"/>
        <v/>
      </c>
      <c r="L38" s="389"/>
      <c r="M38" s="385" t="str">
        <f t="shared" si="2"/>
        <v/>
      </c>
      <c r="N38" s="389"/>
      <c r="O38" s="385" t="str">
        <f t="shared" si="3"/>
        <v/>
      </c>
      <c r="P38" s="390"/>
      <c r="Q38" s="387" t="str">
        <f t="shared" si="4"/>
        <v/>
      </c>
      <c r="R38" s="385"/>
      <c r="S38" s="388" t="str">
        <f t="shared" si="5"/>
        <v/>
      </c>
      <c r="T38" s="391"/>
      <c r="U38" s="385" t="str">
        <f t="shared" si="6"/>
        <v/>
      </c>
      <c r="V38" s="389"/>
      <c r="W38" s="385" t="str">
        <f t="shared" si="7"/>
        <v/>
      </c>
      <c r="X38" s="386"/>
      <c r="Y38" s="387" t="str">
        <f t="shared" si="8"/>
        <v/>
      </c>
      <c r="Z38" s="385"/>
      <c r="AA38" s="392" t="str">
        <f t="shared" si="9"/>
        <v/>
      </c>
      <c r="AB38" s="393"/>
      <c r="AC38" s="385" t="str">
        <f t="shared" si="10"/>
        <v/>
      </c>
      <c r="AD38" s="386"/>
      <c r="AE38" s="385" t="str">
        <f t="shared" si="11"/>
        <v/>
      </c>
      <c r="AF38" s="394"/>
      <c r="AG38" s="395"/>
      <c r="AH38" s="396"/>
      <c r="AI38" s="399"/>
      <c r="AJ38" s="398"/>
    </row>
    <row r="39" spans="1:44" ht="14" x14ac:dyDescent="0.35">
      <c r="A39" s="184"/>
      <c r="B39" s="400"/>
      <c r="C39" s="400"/>
      <c r="D39" s="382"/>
      <c r="E39" s="383" t="str">
        <f>'Greenhouse Labor'!M39</f>
        <v/>
      </c>
      <c r="F39" s="384"/>
      <c r="G39" s="385" t="str">
        <f t="shared" si="13"/>
        <v/>
      </c>
      <c r="H39" s="386"/>
      <c r="I39" s="387" t="str">
        <f t="shared" si="0"/>
        <v/>
      </c>
      <c r="J39" s="385"/>
      <c r="K39" s="388" t="str">
        <f t="shared" si="1"/>
        <v/>
      </c>
      <c r="L39" s="389"/>
      <c r="M39" s="385" t="str">
        <f t="shared" si="2"/>
        <v/>
      </c>
      <c r="N39" s="389"/>
      <c r="O39" s="385" t="str">
        <f t="shared" si="3"/>
        <v/>
      </c>
      <c r="P39" s="390"/>
      <c r="Q39" s="387" t="str">
        <f t="shared" si="4"/>
        <v/>
      </c>
      <c r="R39" s="385"/>
      <c r="S39" s="388" t="str">
        <f t="shared" si="5"/>
        <v/>
      </c>
      <c r="T39" s="391"/>
      <c r="U39" s="385" t="str">
        <f t="shared" si="6"/>
        <v/>
      </c>
      <c r="V39" s="389"/>
      <c r="W39" s="385" t="str">
        <f t="shared" si="7"/>
        <v/>
      </c>
      <c r="X39" s="386"/>
      <c r="Y39" s="387" t="str">
        <f t="shared" si="8"/>
        <v/>
      </c>
      <c r="Z39" s="385"/>
      <c r="AA39" s="392" t="str">
        <f t="shared" si="9"/>
        <v/>
      </c>
      <c r="AB39" s="393"/>
      <c r="AC39" s="385" t="str">
        <f t="shared" si="10"/>
        <v/>
      </c>
      <c r="AD39" s="386"/>
      <c r="AE39" s="385" t="str">
        <f t="shared" si="11"/>
        <v/>
      </c>
      <c r="AF39" s="394"/>
      <c r="AG39" s="395"/>
      <c r="AH39" s="396"/>
      <c r="AI39" s="399"/>
      <c r="AJ39" s="398"/>
    </row>
    <row r="40" spans="1:44" ht="14" x14ac:dyDescent="0.35">
      <c r="A40" s="184"/>
      <c r="B40" s="400"/>
      <c r="C40" s="400"/>
      <c r="D40" s="382"/>
      <c r="E40" s="383" t="str">
        <f>'Greenhouse Labor'!M40</f>
        <v/>
      </c>
      <c r="F40" s="384"/>
      <c r="G40" s="385" t="str">
        <f t="shared" si="13"/>
        <v/>
      </c>
      <c r="H40" s="386"/>
      <c r="I40" s="387" t="str">
        <f t="shared" si="0"/>
        <v/>
      </c>
      <c r="J40" s="385"/>
      <c r="K40" s="388" t="str">
        <f t="shared" si="1"/>
        <v/>
      </c>
      <c r="L40" s="389"/>
      <c r="M40" s="385" t="str">
        <f t="shared" si="2"/>
        <v/>
      </c>
      <c r="N40" s="389"/>
      <c r="O40" s="385" t="str">
        <f t="shared" si="3"/>
        <v/>
      </c>
      <c r="P40" s="390"/>
      <c r="Q40" s="387" t="str">
        <f t="shared" si="4"/>
        <v/>
      </c>
      <c r="R40" s="385"/>
      <c r="S40" s="388" t="str">
        <f t="shared" si="5"/>
        <v/>
      </c>
      <c r="T40" s="391"/>
      <c r="U40" s="385" t="str">
        <f t="shared" si="6"/>
        <v/>
      </c>
      <c r="V40" s="389"/>
      <c r="W40" s="385" t="str">
        <f t="shared" si="7"/>
        <v/>
      </c>
      <c r="X40" s="386"/>
      <c r="Y40" s="387" t="str">
        <f t="shared" si="8"/>
        <v/>
      </c>
      <c r="Z40" s="385"/>
      <c r="AA40" s="392" t="str">
        <f t="shared" si="9"/>
        <v/>
      </c>
      <c r="AB40" s="393"/>
      <c r="AC40" s="385" t="str">
        <f t="shared" si="10"/>
        <v/>
      </c>
      <c r="AD40" s="386"/>
      <c r="AE40" s="385" t="str">
        <f t="shared" si="11"/>
        <v/>
      </c>
      <c r="AF40" s="394"/>
      <c r="AG40" s="395"/>
      <c r="AH40" s="396"/>
      <c r="AI40" s="399"/>
      <c r="AJ40" s="398"/>
    </row>
    <row r="41" spans="1:44" ht="14" x14ac:dyDescent="0.35">
      <c r="A41" s="184"/>
      <c r="B41" s="400"/>
      <c r="C41" s="400"/>
      <c r="D41" s="382"/>
      <c r="E41" s="383" t="str">
        <f>'Greenhouse Labor'!M41</f>
        <v/>
      </c>
      <c r="F41" s="384"/>
      <c r="G41" s="385" t="str">
        <f t="shared" si="13"/>
        <v/>
      </c>
      <c r="H41" s="386"/>
      <c r="I41" s="387" t="str">
        <f t="shared" si="0"/>
        <v/>
      </c>
      <c r="J41" s="385"/>
      <c r="K41" s="388" t="str">
        <f t="shared" si="1"/>
        <v/>
      </c>
      <c r="L41" s="389"/>
      <c r="M41" s="385" t="str">
        <f t="shared" si="2"/>
        <v/>
      </c>
      <c r="N41" s="389"/>
      <c r="O41" s="385" t="str">
        <f t="shared" si="3"/>
        <v/>
      </c>
      <c r="P41" s="390"/>
      <c r="Q41" s="387" t="str">
        <f t="shared" si="4"/>
        <v/>
      </c>
      <c r="R41" s="385"/>
      <c r="S41" s="388" t="str">
        <f t="shared" si="5"/>
        <v/>
      </c>
      <c r="T41" s="391"/>
      <c r="U41" s="385" t="str">
        <f t="shared" si="6"/>
        <v/>
      </c>
      <c r="V41" s="389"/>
      <c r="W41" s="385" t="str">
        <f t="shared" si="7"/>
        <v/>
      </c>
      <c r="X41" s="386"/>
      <c r="Y41" s="387" t="str">
        <f t="shared" si="8"/>
        <v/>
      </c>
      <c r="Z41" s="385"/>
      <c r="AA41" s="392" t="str">
        <f t="shared" si="9"/>
        <v/>
      </c>
      <c r="AB41" s="393"/>
      <c r="AC41" s="385" t="str">
        <f t="shared" si="10"/>
        <v/>
      </c>
      <c r="AD41" s="386"/>
      <c r="AE41" s="385" t="str">
        <f t="shared" si="11"/>
        <v/>
      </c>
      <c r="AF41" s="394"/>
      <c r="AG41" s="395"/>
      <c r="AH41" s="396"/>
      <c r="AI41" s="399"/>
      <c r="AJ41" s="398"/>
    </row>
    <row r="42" spans="1:44" ht="14" x14ac:dyDescent="0.35">
      <c r="A42" s="184"/>
      <c r="B42" s="400"/>
      <c r="C42" s="400"/>
      <c r="D42" s="382"/>
      <c r="E42" s="383" t="str">
        <f>'Greenhouse Labor'!M42</f>
        <v/>
      </c>
      <c r="F42" s="384"/>
      <c r="G42" s="385" t="str">
        <f t="shared" si="13"/>
        <v/>
      </c>
      <c r="H42" s="386"/>
      <c r="I42" s="387" t="str">
        <f t="shared" si="0"/>
        <v/>
      </c>
      <c r="J42" s="385"/>
      <c r="K42" s="388" t="str">
        <f t="shared" si="1"/>
        <v/>
      </c>
      <c r="L42" s="389"/>
      <c r="M42" s="385" t="str">
        <f t="shared" si="2"/>
        <v/>
      </c>
      <c r="N42" s="389"/>
      <c r="O42" s="385" t="str">
        <f t="shared" si="3"/>
        <v/>
      </c>
      <c r="P42" s="390"/>
      <c r="Q42" s="387" t="str">
        <f t="shared" si="4"/>
        <v/>
      </c>
      <c r="R42" s="385"/>
      <c r="S42" s="388" t="str">
        <f t="shared" si="5"/>
        <v/>
      </c>
      <c r="T42" s="391"/>
      <c r="U42" s="385" t="str">
        <f t="shared" si="6"/>
        <v/>
      </c>
      <c r="V42" s="389"/>
      <c r="W42" s="385" t="str">
        <f t="shared" si="7"/>
        <v/>
      </c>
      <c r="X42" s="386"/>
      <c r="Y42" s="387" t="str">
        <f t="shared" si="8"/>
        <v/>
      </c>
      <c r="Z42" s="385"/>
      <c r="AA42" s="392" t="str">
        <f t="shared" si="9"/>
        <v/>
      </c>
      <c r="AB42" s="393"/>
      <c r="AC42" s="385" t="str">
        <f t="shared" si="10"/>
        <v/>
      </c>
      <c r="AD42" s="386"/>
      <c r="AE42" s="385" t="str">
        <f t="shared" si="11"/>
        <v/>
      </c>
      <c r="AF42" s="394"/>
      <c r="AG42" s="395"/>
      <c r="AH42" s="396"/>
      <c r="AI42" s="399"/>
      <c r="AJ42" s="398"/>
    </row>
    <row r="43" spans="1:44" ht="14" x14ac:dyDescent="0.35">
      <c r="A43" s="184"/>
      <c r="B43" s="400"/>
      <c r="C43" s="400"/>
      <c r="D43" s="382"/>
      <c r="E43" s="383" t="str">
        <f>'Greenhouse Labor'!M43</f>
        <v/>
      </c>
      <c r="F43" s="384"/>
      <c r="G43" s="385" t="str">
        <f t="shared" si="13"/>
        <v/>
      </c>
      <c r="H43" s="386"/>
      <c r="I43" s="387" t="str">
        <f t="shared" si="0"/>
        <v/>
      </c>
      <c r="J43" s="385"/>
      <c r="K43" s="388" t="str">
        <f t="shared" si="1"/>
        <v/>
      </c>
      <c r="L43" s="389"/>
      <c r="M43" s="385" t="str">
        <f t="shared" si="2"/>
        <v/>
      </c>
      <c r="N43" s="389"/>
      <c r="O43" s="385" t="str">
        <f t="shared" si="3"/>
        <v/>
      </c>
      <c r="P43" s="390"/>
      <c r="Q43" s="387" t="str">
        <f t="shared" si="4"/>
        <v/>
      </c>
      <c r="R43" s="385"/>
      <c r="S43" s="388" t="str">
        <f t="shared" si="5"/>
        <v/>
      </c>
      <c r="T43" s="391"/>
      <c r="U43" s="385" t="str">
        <f t="shared" si="6"/>
        <v/>
      </c>
      <c r="V43" s="389"/>
      <c r="W43" s="385" t="str">
        <f t="shared" si="7"/>
        <v/>
      </c>
      <c r="X43" s="386"/>
      <c r="Y43" s="387" t="str">
        <f t="shared" si="8"/>
        <v/>
      </c>
      <c r="Z43" s="385"/>
      <c r="AA43" s="392" t="str">
        <f t="shared" si="9"/>
        <v/>
      </c>
      <c r="AB43" s="393"/>
      <c r="AC43" s="385" t="str">
        <f t="shared" si="10"/>
        <v/>
      </c>
      <c r="AD43" s="386"/>
      <c r="AE43" s="385" t="str">
        <f t="shared" si="11"/>
        <v/>
      </c>
      <c r="AF43" s="394"/>
      <c r="AG43" s="395"/>
      <c r="AH43" s="396"/>
      <c r="AI43" s="399"/>
      <c r="AJ43" s="398"/>
    </row>
    <row r="44" spans="1:44" ht="14" x14ac:dyDescent="0.35">
      <c r="A44" s="184"/>
      <c r="B44" s="400"/>
      <c r="C44" s="400"/>
      <c r="D44" s="382"/>
      <c r="E44" s="383" t="str">
        <f>'Greenhouse Labor'!M44</f>
        <v/>
      </c>
      <c r="F44" s="384"/>
      <c r="G44" s="385" t="str">
        <f t="shared" si="13"/>
        <v/>
      </c>
      <c r="H44" s="386"/>
      <c r="I44" s="387" t="str">
        <f t="shared" si="0"/>
        <v/>
      </c>
      <c r="J44" s="385"/>
      <c r="K44" s="388" t="str">
        <f t="shared" si="1"/>
        <v/>
      </c>
      <c r="L44" s="389"/>
      <c r="M44" s="385" t="str">
        <f t="shared" si="2"/>
        <v/>
      </c>
      <c r="N44" s="389"/>
      <c r="O44" s="385" t="str">
        <f t="shared" si="3"/>
        <v/>
      </c>
      <c r="P44" s="390"/>
      <c r="Q44" s="387" t="str">
        <f t="shared" si="4"/>
        <v/>
      </c>
      <c r="R44" s="385"/>
      <c r="S44" s="388" t="str">
        <f t="shared" si="5"/>
        <v/>
      </c>
      <c r="T44" s="391"/>
      <c r="U44" s="385" t="str">
        <f t="shared" si="6"/>
        <v/>
      </c>
      <c r="V44" s="389"/>
      <c r="W44" s="385" t="str">
        <f t="shared" si="7"/>
        <v/>
      </c>
      <c r="X44" s="386"/>
      <c r="Y44" s="387" t="str">
        <f t="shared" si="8"/>
        <v/>
      </c>
      <c r="Z44" s="385"/>
      <c r="AA44" s="392" t="str">
        <f t="shared" si="9"/>
        <v/>
      </c>
      <c r="AB44" s="393"/>
      <c r="AC44" s="385" t="str">
        <f t="shared" si="10"/>
        <v/>
      </c>
      <c r="AD44" s="386"/>
      <c r="AE44" s="385" t="str">
        <f t="shared" si="11"/>
        <v/>
      </c>
      <c r="AF44" s="394"/>
      <c r="AG44" s="395"/>
      <c r="AH44" s="396"/>
      <c r="AI44" s="399"/>
      <c r="AJ44" s="398"/>
      <c r="AR44" s="34">
        <f>D44*AG44*AH44</f>
        <v>0</v>
      </c>
    </row>
    <row r="45" spans="1:44" ht="14" thickBot="1" x14ac:dyDescent="0.35">
      <c r="A45" s="184"/>
      <c r="B45" s="401" t="s">
        <v>194</v>
      </c>
      <c r="C45" s="401"/>
      <c r="D45" s="402">
        <f>SUM(D5:D44)</f>
        <v>376000</v>
      </c>
      <c r="E45" s="402"/>
      <c r="F45" s="402"/>
      <c r="G45" s="403">
        <f>SUM(G5:G44)</f>
        <v>713500</v>
      </c>
      <c r="H45" s="403"/>
      <c r="I45" s="404">
        <f>SUM(I5:I44)</f>
        <v>440540</v>
      </c>
      <c r="J45" s="405"/>
      <c r="K45" s="401"/>
      <c r="L45" s="404"/>
      <c r="M45" s="404">
        <f>SUM(M5:M44)</f>
        <v>141180</v>
      </c>
      <c r="N45" s="404"/>
      <c r="O45" s="404">
        <f>SUM(O5:O44)</f>
        <v>37340</v>
      </c>
      <c r="P45" s="401"/>
      <c r="Q45" s="404">
        <f>SUM(Q5:Q44)</f>
        <v>40360</v>
      </c>
      <c r="R45" s="405"/>
      <c r="S45" s="401"/>
      <c r="T45" s="404"/>
      <c r="U45" s="404">
        <f>SUM(U5:U44)</f>
        <v>60160</v>
      </c>
      <c r="V45" s="404"/>
      <c r="W45" s="404">
        <f>SUM(W5:W44)</f>
        <v>0</v>
      </c>
      <c r="X45" s="404"/>
      <c r="Y45" s="404">
        <f>SUM(Y5:Y44)</f>
        <v>0</v>
      </c>
      <c r="Z45" s="405"/>
      <c r="AA45" s="401"/>
      <c r="AB45" s="404"/>
      <c r="AC45" s="404">
        <f>SUM(AC5:AC44)</f>
        <v>0</v>
      </c>
      <c r="AD45" s="404"/>
      <c r="AE45" s="404">
        <f>SUM(AE5:AE44)</f>
        <v>0</v>
      </c>
      <c r="AF45" s="406"/>
      <c r="AG45" s="407"/>
      <c r="AH45" s="407"/>
      <c r="AI45" s="408"/>
      <c r="AJ45" s="409"/>
      <c r="AK45" s="53"/>
      <c r="AR45" s="52">
        <f>SUM(AR5:AR44)</f>
        <v>4170000</v>
      </c>
    </row>
    <row r="46" spans="1:44" ht="14" thickTop="1" x14ac:dyDescent="0.3">
      <c r="B46"/>
      <c r="C46"/>
      <c r="G46"/>
      <c r="H46"/>
      <c r="I46"/>
      <c r="J46" s="50"/>
      <c r="L46"/>
      <c r="M46"/>
      <c r="N46"/>
      <c r="O46"/>
      <c r="R46" s="51"/>
      <c r="Z46" s="51"/>
      <c r="AF46" s="51"/>
    </row>
    <row r="47" spans="1:44" x14ac:dyDescent="0.3">
      <c r="B47"/>
      <c r="C47"/>
      <c r="G47"/>
      <c r="H47"/>
      <c r="I47"/>
      <c r="J47" s="50"/>
      <c r="L47"/>
      <c r="M47"/>
      <c r="N47"/>
      <c r="O47"/>
      <c r="R47" s="51"/>
      <c r="Z47" s="51"/>
      <c r="AF47" s="51"/>
    </row>
    <row r="48" spans="1:44" x14ac:dyDescent="0.3">
      <c r="B48"/>
      <c r="C48"/>
      <c r="G48"/>
      <c r="H48"/>
      <c r="I48"/>
      <c r="J48" s="50"/>
      <c r="L48"/>
      <c r="M48"/>
      <c r="N48"/>
      <c r="O48"/>
      <c r="R48" s="51"/>
      <c r="Z48" s="51"/>
      <c r="AF48" s="51"/>
    </row>
    <row r="49" spans="2:32" x14ac:dyDescent="0.3">
      <c r="B49"/>
      <c r="C49"/>
      <c r="G49"/>
      <c r="H49"/>
      <c r="I49"/>
      <c r="J49" s="50"/>
      <c r="L49"/>
      <c r="M49"/>
      <c r="N49"/>
      <c r="O49"/>
      <c r="R49" s="51"/>
      <c r="Z49" s="51"/>
      <c r="AF49" s="51"/>
    </row>
    <row r="50" spans="2:32" x14ac:dyDescent="0.3">
      <c r="B50"/>
      <c r="C50"/>
      <c r="G50"/>
      <c r="H50"/>
      <c r="I50"/>
      <c r="J50" s="50"/>
      <c r="L50"/>
      <c r="M50"/>
      <c r="N50"/>
      <c r="O50"/>
      <c r="R50" s="51"/>
      <c r="Z50" s="51"/>
      <c r="AF50" s="51"/>
    </row>
    <row r="51" spans="2:32" x14ac:dyDescent="0.3">
      <c r="B51"/>
      <c r="C51"/>
      <c r="G51"/>
      <c r="H51"/>
      <c r="I51"/>
      <c r="J51" s="50"/>
      <c r="L51"/>
      <c r="M51"/>
      <c r="N51"/>
      <c r="O51"/>
    </row>
    <row r="52" spans="2:32" x14ac:dyDescent="0.3">
      <c r="B52"/>
      <c r="C52"/>
      <c r="G52"/>
      <c r="H52"/>
      <c r="I52"/>
      <c r="J52" s="50"/>
      <c r="L52"/>
      <c r="M52"/>
      <c r="N52"/>
      <c r="O52"/>
    </row>
    <row r="53" spans="2:32" x14ac:dyDescent="0.3">
      <c r="B53"/>
      <c r="C53"/>
      <c r="G53"/>
      <c r="H53"/>
      <c r="I53"/>
      <c r="J53" s="50"/>
      <c r="L53"/>
      <c r="M53"/>
      <c r="N53"/>
      <c r="O53"/>
    </row>
    <row r="54" spans="2:32" x14ac:dyDescent="0.3">
      <c r="B54"/>
      <c r="C54"/>
      <c r="G54"/>
      <c r="H54"/>
      <c r="I54"/>
      <c r="J54" s="50"/>
      <c r="L54"/>
      <c r="M54"/>
      <c r="N54"/>
      <c r="O54"/>
    </row>
    <row r="55" spans="2:32" x14ac:dyDescent="0.3">
      <c r="B55"/>
      <c r="C55"/>
      <c r="G55"/>
      <c r="H55"/>
      <c r="I55"/>
      <c r="J55" s="50"/>
      <c r="L55"/>
      <c r="M55"/>
      <c r="N55"/>
      <c r="O55"/>
    </row>
    <row r="56" spans="2:32" x14ac:dyDescent="0.3">
      <c r="B56"/>
      <c r="C56"/>
      <c r="G56"/>
      <c r="H56"/>
      <c r="I56"/>
      <c r="J56" s="50"/>
      <c r="L56"/>
      <c r="M56"/>
      <c r="N56"/>
      <c r="O56"/>
    </row>
    <row r="57" spans="2:32" x14ac:dyDescent="0.3">
      <c r="B57"/>
      <c r="C57"/>
      <c r="G57"/>
      <c r="H57"/>
      <c r="I57"/>
      <c r="J57" s="50"/>
      <c r="L57"/>
      <c r="M57"/>
      <c r="N57"/>
      <c r="O57"/>
    </row>
    <row r="58" spans="2:32" x14ac:dyDescent="0.3">
      <c r="B58"/>
      <c r="C58"/>
      <c r="G58"/>
      <c r="H58"/>
      <c r="I58"/>
      <c r="J58" s="50"/>
      <c r="L58"/>
      <c r="M58"/>
      <c r="N58"/>
      <c r="O58"/>
    </row>
    <row r="59" spans="2:32" x14ac:dyDescent="0.3">
      <c r="B59"/>
      <c r="C59"/>
      <c r="G59"/>
      <c r="H59"/>
      <c r="I59"/>
      <c r="J59" s="50"/>
      <c r="L59"/>
      <c r="M59"/>
      <c r="N59"/>
      <c r="O59"/>
    </row>
    <row r="60" spans="2:32" x14ac:dyDescent="0.3">
      <c r="B60"/>
      <c r="C60"/>
      <c r="G60"/>
      <c r="H60"/>
      <c r="I60"/>
      <c r="J60" s="50"/>
      <c r="L60"/>
      <c r="M60"/>
      <c r="N60"/>
      <c r="O60"/>
    </row>
    <row r="61" spans="2:32" x14ac:dyDescent="0.3">
      <c r="B61"/>
      <c r="C61"/>
      <c r="G61"/>
      <c r="H61"/>
      <c r="I61"/>
      <c r="J61" s="50"/>
      <c r="L61"/>
      <c r="M61"/>
      <c r="N61"/>
      <c r="O61"/>
    </row>
    <row r="62" spans="2:32" x14ac:dyDescent="0.3">
      <c r="B62"/>
      <c r="C62"/>
      <c r="G62"/>
      <c r="H62"/>
      <c r="I62"/>
      <c r="J62" s="50"/>
      <c r="L62"/>
      <c r="M62"/>
      <c r="N62"/>
      <c r="O62"/>
    </row>
    <row r="63" spans="2:32" x14ac:dyDescent="0.3">
      <c r="B63"/>
      <c r="C63"/>
      <c r="G63"/>
      <c r="H63"/>
      <c r="I63"/>
      <c r="J63" s="50"/>
      <c r="L63"/>
      <c r="M63"/>
      <c r="N63"/>
      <c r="O63"/>
    </row>
    <row r="64" spans="2:32" x14ac:dyDescent="0.3">
      <c r="B64"/>
      <c r="C64"/>
      <c r="G64"/>
      <c r="H64"/>
      <c r="I64"/>
      <c r="J64" s="50"/>
      <c r="L64"/>
      <c r="M64"/>
      <c r="N64"/>
      <c r="O64"/>
    </row>
    <row r="65" spans="2:15" x14ac:dyDescent="0.3">
      <c r="B65"/>
      <c r="C65"/>
      <c r="G65"/>
      <c r="H65"/>
      <c r="I65"/>
      <c r="J65" s="50"/>
      <c r="L65"/>
      <c r="M65"/>
      <c r="N65"/>
      <c r="O65"/>
    </row>
    <row r="66" spans="2:15" x14ac:dyDescent="0.3">
      <c r="B66"/>
      <c r="C66"/>
      <c r="G66"/>
      <c r="H66"/>
      <c r="I66"/>
      <c r="J66" s="50"/>
      <c r="L66"/>
      <c r="M66"/>
      <c r="N66"/>
      <c r="O66"/>
    </row>
    <row r="67" spans="2:15" x14ac:dyDescent="0.3">
      <c r="B67"/>
      <c r="C67"/>
      <c r="G67"/>
      <c r="H67"/>
      <c r="I67"/>
      <c r="J67" s="50"/>
      <c r="L67"/>
      <c r="M67"/>
      <c r="N67"/>
      <c r="O67"/>
    </row>
    <row r="68" spans="2:15" x14ac:dyDescent="0.3">
      <c r="B68"/>
      <c r="C68"/>
      <c r="G68"/>
      <c r="H68"/>
      <c r="I68"/>
      <c r="J68" s="50"/>
      <c r="L68"/>
      <c r="M68"/>
      <c r="N68"/>
      <c r="O68"/>
    </row>
    <row r="69" spans="2:15" x14ac:dyDescent="0.3">
      <c r="B69"/>
      <c r="C69"/>
      <c r="G69"/>
      <c r="H69"/>
      <c r="I69"/>
      <c r="J69" s="50"/>
      <c r="L69"/>
      <c r="M69"/>
      <c r="N69"/>
      <c r="O69"/>
    </row>
    <row r="70" spans="2:15" x14ac:dyDescent="0.3">
      <c r="B70"/>
      <c r="C70"/>
      <c r="G70"/>
      <c r="H70"/>
      <c r="I70"/>
      <c r="J70" s="50"/>
      <c r="L70"/>
      <c r="M70"/>
      <c r="N70"/>
      <c r="O70"/>
    </row>
    <row r="71" spans="2:15" x14ac:dyDescent="0.3">
      <c r="B71"/>
      <c r="C71"/>
      <c r="G71"/>
      <c r="H71"/>
      <c r="I71"/>
      <c r="J71" s="50"/>
      <c r="L71"/>
      <c r="M71"/>
      <c r="N71"/>
      <c r="O71"/>
    </row>
    <row r="72" spans="2:15" x14ac:dyDescent="0.3">
      <c r="B72"/>
      <c r="C72"/>
      <c r="G72"/>
      <c r="H72"/>
      <c r="I72"/>
      <c r="J72" s="50"/>
      <c r="L72"/>
      <c r="M72"/>
      <c r="N72"/>
      <c r="O72"/>
    </row>
    <row r="73" spans="2:15" x14ac:dyDescent="0.3">
      <c r="B73"/>
      <c r="C73"/>
      <c r="G73"/>
      <c r="H73"/>
      <c r="I73"/>
      <c r="J73" s="50"/>
      <c r="L73"/>
      <c r="M73"/>
      <c r="N73"/>
      <c r="O73"/>
    </row>
    <row r="74" spans="2:15" x14ac:dyDescent="0.3">
      <c r="B74"/>
      <c r="C74"/>
      <c r="G74"/>
      <c r="H74"/>
      <c r="I74"/>
      <c r="J74" s="50"/>
      <c r="L74"/>
      <c r="M74"/>
      <c r="N74"/>
      <c r="O74"/>
    </row>
    <row r="75" spans="2:15" x14ac:dyDescent="0.3">
      <c r="B75"/>
      <c r="C75"/>
      <c r="G75"/>
      <c r="H75"/>
      <c r="I75"/>
      <c r="J75" s="50"/>
      <c r="L75"/>
      <c r="M75"/>
      <c r="N75"/>
      <c r="O75"/>
    </row>
    <row r="76" spans="2:15" x14ac:dyDescent="0.3">
      <c r="B76"/>
      <c r="C76"/>
      <c r="G76"/>
      <c r="H76"/>
      <c r="I76"/>
      <c r="J76" s="50"/>
      <c r="L76"/>
      <c r="M76"/>
      <c r="N76"/>
      <c r="O76"/>
    </row>
    <row r="77" spans="2:15" x14ac:dyDescent="0.3">
      <c r="B77"/>
      <c r="C77"/>
      <c r="G77"/>
      <c r="H77"/>
      <c r="I77"/>
      <c r="J77" s="50"/>
      <c r="L77"/>
      <c r="M77"/>
      <c r="N77"/>
      <c r="O77"/>
    </row>
    <row r="78" spans="2:15" x14ac:dyDescent="0.3">
      <c r="B78"/>
      <c r="C78"/>
      <c r="G78"/>
      <c r="H78"/>
      <c r="I78"/>
      <c r="J78" s="50"/>
      <c r="L78"/>
      <c r="M78"/>
      <c r="N78"/>
      <c r="O78"/>
    </row>
    <row r="79" spans="2:15" x14ac:dyDescent="0.3">
      <c r="B79"/>
      <c r="C79"/>
      <c r="G79"/>
      <c r="H79"/>
      <c r="I79"/>
      <c r="J79" s="50"/>
      <c r="L79"/>
      <c r="M79"/>
      <c r="N79"/>
      <c r="O79"/>
    </row>
    <row r="80" spans="2:15" x14ac:dyDescent="0.3">
      <c r="B80"/>
      <c r="C80"/>
      <c r="G80"/>
      <c r="H80"/>
      <c r="I80"/>
      <c r="J80" s="50"/>
      <c r="L80"/>
      <c r="M80"/>
      <c r="N80"/>
      <c r="O80"/>
    </row>
    <row r="81" spans="2:15" x14ac:dyDescent="0.3">
      <c r="B81"/>
      <c r="C81"/>
      <c r="G81"/>
      <c r="H81"/>
      <c r="I81"/>
      <c r="J81" s="50"/>
      <c r="L81"/>
      <c r="M81"/>
      <c r="N81"/>
      <c r="O81"/>
    </row>
    <row r="82" spans="2:15" x14ac:dyDescent="0.3">
      <c r="B82"/>
      <c r="C82"/>
      <c r="G82"/>
      <c r="H82"/>
      <c r="I82"/>
      <c r="J82" s="50"/>
      <c r="L82"/>
      <c r="M82"/>
      <c r="N82"/>
      <c r="O82"/>
    </row>
    <row r="83" spans="2:15" x14ac:dyDescent="0.3">
      <c r="B83"/>
      <c r="C83"/>
      <c r="G83"/>
      <c r="H83"/>
      <c r="I83"/>
      <c r="J83" s="50"/>
      <c r="L83"/>
      <c r="M83"/>
      <c r="N83"/>
      <c r="O83"/>
    </row>
    <row r="84" spans="2:15" x14ac:dyDescent="0.3">
      <c r="B84"/>
      <c r="C84"/>
      <c r="G84"/>
      <c r="H84"/>
      <c r="I84"/>
      <c r="J84" s="50"/>
      <c r="L84"/>
      <c r="M84"/>
      <c r="N84"/>
      <c r="O84"/>
    </row>
    <row r="85" spans="2:15" x14ac:dyDescent="0.3">
      <c r="B85"/>
      <c r="C85"/>
      <c r="G85"/>
      <c r="H85"/>
      <c r="I85"/>
      <c r="J85" s="50"/>
      <c r="L85"/>
      <c r="M85"/>
      <c r="N85"/>
      <c r="O85"/>
    </row>
    <row r="86" spans="2:15" x14ac:dyDescent="0.3">
      <c r="B86"/>
      <c r="C86"/>
      <c r="G86"/>
      <c r="H86"/>
      <c r="I86"/>
      <c r="J86" s="50"/>
      <c r="L86"/>
      <c r="M86"/>
      <c r="N86"/>
      <c r="O86"/>
    </row>
    <row r="87" spans="2:15" x14ac:dyDescent="0.3">
      <c r="B87"/>
      <c r="C87"/>
      <c r="G87"/>
      <c r="H87"/>
      <c r="I87"/>
      <c r="J87" s="50"/>
      <c r="L87"/>
      <c r="M87"/>
      <c r="N87"/>
      <c r="O87"/>
    </row>
    <row r="88" spans="2:15" x14ac:dyDescent="0.3">
      <c r="B88"/>
      <c r="C88"/>
      <c r="G88"/>
      <c r="H88"/>
      <c r="I88"/>
      <c r="J88" s="50"/>
      <c r="L88"/>
      <c r="M88"/>
      <c r="N88"/>
      <c r="O88"/>
    </row>
    <row r="89" spans="2:15" x14ac:dyDescent="0.3">
      <c r="B89"/>
      <c r="C89"/>
      <c r="G89"/>
      <c r="H89"/>
      <c r="I89"/>
      <c r="J89" s="50"/>
      <c r="L89"/>
      <c r="M89"/>
      <c r="N89"/>
      <c r="O89"/>
    </row>
    <row r="90" spans="2:15" x14ac:dyDescent="0.3">
      <c r="B90"/>
      <c r="C90"/>
      <c r="G90"/>
      <c r="H90"/>
      <c r="I90"/>
      <c r="J90" s="50"/>
      <c r="L90"/>
      <c r="M90"/>
      <c r="N90"/>
      <c r="O90"/>
    </row>
    <row r="91" spans="2:15" x14ac:dyDescent="0.3">
      <c r="B91"/>
      <c r="C91"/>
      <c r="G91"/>
      <c r="H91"/>
      <c r="I91"/>
      <c r="J91" s="50"/>
      <c r="L91"/>
      <c r="M91"/>
      <c r="N91"/>
      <c r="O91"/>
    </row>
    <row r="92" spans="2:15" x14ac:dyDescent="0.3">
      <c r="B92"/>
      <c r="C92"/>
      <c r="G92"/>
      <c r="H92"/>
      <c r="I92"/>
      <c r="J92" s="50"/>
      <c r="L92"/>
      <c r="M92"/>
      <c r="N92"/>
      <c r="O92"/>
    </row>
    <row r="93" spans="2:15" x14ac:dyDescent="0.3">
      <c r="B93"/>
      <c r="C93"/>
      <c r="G93"/>
      <c r="H93"/>
      <c r="I93"/>
      <c r="J93" s="50"/>
      <c r="L93"/>
      <c r="M93"/>
      <c r="N93"/>
      <c r="O93"/>
    </row>
    <row r="94" spans="2:15" x14ac:dyDescent="0.3">
      <c r="B94"/>
      <c r="C94"/>
      <c r="G94"/>
      <c r="H94"/>
      <c r="I94"/>
      <c r="J94" s="50"/>
      <c r="L94"/>
      <c r="M94"/>
      <c r="N94"/>
      <c r="O94"/>
    </row>
    <row r="95" spans="2:15" x14ac:dyDescent="0.3">
      <c r="B95"/>
      <c r="C95"/>
      <c r="G95"/>
      <c r="H95"/>
      <c r="I95"/>
      <c r="J95" s="50"/>
      <c r="L95"/>
      <c r="M95"/>
      <c r="N95"/>
      <c r="O95"/>
    </row>
    <row r="96" spans="2:15" x14ac:dyDescent="0.3">
      <c r="B96"/>
      <c r="C96"/>
      <c r="G96"/>
      <c r="H96"/>
      <c r="I96"/>
      <c r="J96" s="50"/>
      <c r="L96"/>
      <c r="M96"/>
      <c r="N96"/>
      <c r="O96"/>
    </row>
    <row r="97" spans="2:15" x14ac:dyDescent="0.3">
      <c r="B97"/>
      <c r="C97"/>
      <c r="G97"/>
      <c r="H97"/>
      <c r="I97"/>
      <c r="J97" s="50"/>
      <c r="L97"/>
      <c r="M97"/>
      <c r="N97"/>
      <c r="O97"/>
    </row>
    <row r="98" spans="2:15" x14ac:dyDescent="0.3">
      <c r="B98"/>
      <c r="C98"/>
      <c r="G98"/>
      <c r="H98"/>
      <c r="I98"/>
      <c r="J98" s="50"/>
      <c r="L98"/>
      <c r="M98"/>
      <c r="N98"/>
      <c r="O98"/>
    </row>
    <row r="99" spans="2:15" x14ac:dyDescent="0.3">
      <c r="B99"/>
      <c r="C99"/>
      <c r="G99"/>
      <c r="H99"/>
      <c r="I99"/>
      <c r="J99" s="50"/>
      <c r="L99"/>
      <c r="M99"/>
      <c r="N99"/>
      <c r="O99"/>
    </row>
    <row r="100" spans="2:15" x14ac:dyDescent="0.3">
      <c r="B100"/>
      <c r="C100"/>
      <c r="G100"/>
      <c r="H100"/>
      <c r="I100"/>
      <c r="J100" s="50"/>
      <c r="L100"/>
      <c r="M100"/>
      <c r="N100"/>
      <c r="O100"/>
    </row>
    <row r="101" spans="2:15" x14ac:dyDescent="0.3">
      <c r="B101"/>
      <c r="C101"/>
      <c r="G101"/>
      <c r="H101"/>
      <c r="I101"/>
      <c r="J101" s="50"/>
      <c r="L101"/>
      <c r="M101"/>
      <c r="N101"/>
      <c r="O101"/>
    </row>
    <row r="102" spans="2:15" x14ac:dyDescent="0.3">
      <c r="B102"/>
      <c r="C102"/>
      <c r="G102"/>
      <c r="H102"/>
      <c r="I102"/>
      <c r="J102" s="50"/>
      <c r="L102"/>
      <c r="M102"/>
      <c r="N102"/>
      <c r="O102"/>
    </row>
    <row r="103" spans="2:15" x14ac:dyDescent="0.3">
      <c r="B103"/>
      <c r="C103"/>
      <c r="G103"/>
      <c r="H103"/>
      <c r="I103"/>
      <c r="J103" s="50"/>
      <c r="L103"/>
      <c r="M103"/>
      <c r="N103"/>
      <c r="O103"/>
    </row>
    <row r="104" spans="2:15" x14ac:dyDescent="0.3">
      <c r="B104"/>
      <c r="C104"/>
      <c r="G104"/>
      <c r="H104"/>
      <c r="I104"/>
      <c r="J104" s="50"/>
      <c r="L104"/>
      <c r="M104"/>
      <c r="N104"/>
      <c r="O104"/>
    </row>
    <row r="105" spans="2:15" x14ac:dyDescent="0.3">
      <c r="B105"/>
      <c r="C105"/>
      <c r="G105"/>
      <c r="H105"/>
      <c r="I105"/>
      <c r="J105" s="50"/>
      <c r="L105"/>
      <c r="M105"/>
      <c r="N105"/>
      <c r="O105"/>
    </row>
    <row r="106" spans="2:15" x14ac:dyDescent="0.3">
      <c r="B106"/>
      <c r="C106"/>
      <c r="G106"/>
      <c r="H106"/>
      <c r="I106"/>
      <c r="J106" s="50"/>
      <c r="L106"/>
      <c r="M106"/>
      <c r="N106"/>
      <c r="O106"/>
    </row>
    <row r="107" spans="2:15" x14ac:dyDescent="0.3">
      <c r="B107"/>
      <c r="C107"/>
      <c r="G107"/>
      <c r="H107"/>
      <c r="I107"/>
      <c r="J107" s="50"/>
      <c r="L107"/>
      <c r="M107"/>
      <c r="N107"/>
      <c r="O107"/>
    </row>
    <row r="108" spans="2:15" x14ac:dyDescent="0.3">
      <c r="B108"/>
      <c r="C108"/>
      <c r="G108"/>
      <c r="H108"/>
      <c r="I108"/>
      <c r="J108" s="50"/>
      <c r="L108"/>
      <c r="M108"/>
      <c r="N108"/>
      <c r="O108"/>
    </row>
    <row r="109" spans="2:15" x14ac:dyDescent="0.3">
      <c r="B109"/>
      <c r="C109"/>
      <c r="G109"/>
      <c r="H109"/>
      <c r="I109"/>
      <c r="J109" s="50"/>
      <c r="L109"/>
      <c r="M109"/>
      <c r="N109"/>
      <c r="O109"/>
    </row>
    <row r="110" spans="2:15" x14ac:dyDescent="0.3">
      <c r="B110"/>
      <c r="C110"/>
      <c r="G110"/>
      <c r="H110"/>
      <c r="I110"/>
      <c r="J110" s="50"/>
      <c r="L110"/>
      <c r="M110"/>
      <c r="N110"/>
      <c r="O110"/>
    </row>
    <row r="111" spans="2:15" x14ac:dyDescent="0.3">
      <c r="B111"/>
      <c r="C111"/>
      <c r="G111"/>
      <c r="H111"/>
      <c r="I111"/>
      <c r="J111" s="50"/>
      <c r="L111"/>
      <c r="M111"/>
      <c r="N111"/>
      <c r="O111"/>
    </row>
    <row r="112" spans="2:15" x14ac:dyDescent="0.3">
      <c r="B112"/>
      <c r="C112"/>
      <c r="G112"/>
      <c r="H112"/>
      <c r="I112"/>
      <c r="J112" s="50"/>
      <c r="L112"/>
      <c r="M112"/>
      <c r="N112"/>
      <c r="O112"/>
    </row>
    <row r="113" spans="2:15" x14ac:dyDescent="0.3">
      <c r="B113"/>
      <c r="C113"/>
      <c r="G113"/>
      <c r="H113"/>
      <c r="I113"/>
      <c r="J113" s="50"/>
      <c r="L113"/>
      <c r="M113"/>
      <c r="N113"/>
      <c r="O113"/>
    </row>
    <row r="114" spans="2:15" x14ac:dyDescent="0.3">
      <c r="B114"/>
      <c r="C114"/>
      <c r="G114"/>
      <c r="H114"/>
      <c r="I114"/>
      <c r="J114" s="50"/>
      <c r="L114"/>
      <c r="M114"/>
      <c r="N114"/>
      <c r="O114"/>
    </row>
    <row r="115" spans="2:15" x14ac:dyDescent="0.3">
      <c r="B115"/>
      <c r="C115"/>
      <c r="G115"/>
      <c r="H115"/>
      <c r="I115"/>
      <c r="J115" s="50"/>
      <c r="L115"/>
      <c r="M115"/>
      <c r="N115"/>
      <c r="O115"/>
    </row>
    <row r="116" spans="2:15" x14ac:dyDescent="0.3">
      <c r="B116"/>
      <c r="C116"/>
      <c r="G116"/>
      <c r="H116"/>
      <c r="I116"/>
      <c r="J116" s="50"/>
      <c r="L116"/>
      <c r="M116"/>
      <c r="N116"/>
      <c r="O116"/>
    </row>
    <row r="117" spans="2:15" x14ac:dyDescent="0.3">
      <c r="B117"/>
      <c r="C117"/>
      <c r="G117"/>
      <c r="H117"/>
      <c r="I117"/>
      <c r="J117" s="50"/>
      <c r="L117"/>
      <c r="M117"/>
      <c r="N117"/>
      <c r="O117"/>
    </row>
    <row r="118" spans="2:15" x14ac:dyDescent="0.3">
      <c r="B118"/>
      <c r="C118"/>
      <c r="G118"/>
      <c r="H118"/>
      <c r="I118"/>
      <c r="J118" s="50"/>
      <c r="L118"/>
      <c r="M118"/>
      <c r="N118"/>
      <c r="O118"/>
    </row>
    <row r="119" spans="2:15" x14ac:dyDescent="0.3">
      <c r="B119"/>
      <c r="C119"/>
      <c r="G119"/>
      <c r="H119"/>
      <c r="I119"/>
      <c r="J119" s="50"/>
      <c r="L119"/>
      <c r="M119"/>
      <c r="N119"/>
      <c r="O119"/>
    </row>
    <row r="120" spans="2:15" x14ac:dyDescent="0.3">
      <c r="B120"/>
      <c r="C120"/>
      <c r="G120"/>
      <c r="H120"/>
      <c r="I120"/>
      <c r="J120" s="50"/>
      <c r="L120"/>
      <c r="M120"/>
      <c r="N120"/>
      <c r="O120"/>
    </row>
    <row r="121" spans="2:15" x14ac:dyDescent="0.3">
      <c r="B121"/>
      <c r="C121"/>
      <c r="G121"/>
      <c r="H121"/>
      <c r="I121"/>
      <c r="J121" s="50"/>
      <c r="L121"/>
      <c r="M121"/>
      <c r="N121"/>
      <c r="O121"/>
    </row>
    <row r="122" spans="2:15" x14ac:dyDescent="0.3">
      <c r="B122"/>
      <c r="C122"/>
      <c r="G122"/>
      <c r="H122"/>
      <c r="I122"/>
      <c r="J122" s="50"/>
      <c r="L122"/>
      <c r="M122"/>
      <c r="N122"/>
      <c r="O122"/>
    </row>
    <row r="123" spans="2:15" x14ac:dyDescent="0.3">
      <c r="B123"/>
      <c r="C123"/>
      <c r="G123"/>
      <c r="H123"/>
      <c r="I123"/>
      <c r="J123" s="50"/>
      <c r="L123"/>
      <c r="M123"/>
      <c r="N123"/>
      <c r="O123"/>
    </row>
    <row r="124" spans="2:15" x14ac:dyDescent="0.3">
      <c r="B124"/>
      <c r="C124"/>
      <c r="G124"/>
      <c r="H124"/>
      <c r="I124"/>
      <c r="J124" s="50"/>
      <c r="L124"/>
      <c r="M124"/>
      <c r="N124"/>
      <c r="O124"/>
    </row>
    <row r="125" spans="2:15" x14ac:dyDescent="0.3">
      <c r="B125"/>
      <c r="C125"/>
      <c r="G125"/>
      <c r="H125"/>
      <c r="I125"/>
      <c r="J125" s="50"/>
      <c r="L125"/>
      <c r="M125"/>
      <c r="N125"/>
      <c r="O125"/>
    </row>
    <row r="126" spans="2:15" x14ac:dyDescent="0.3">
      <c r="B126"/>
      <c r="C126"/>
      <c r="G126"/>
      <c r="H126"/>
      <c r="I126"/>
      <c r="J126" s="50"/>
      <c r="L126"/>
      <c r="M126"/>
      <c r="N126"/>
      <c r="O126"/>
    </row>
    <row r="127" spans="2:15" x14ac:dyDescent="0.3">
      <c r="B127"/>
      <c r="C127"/>
      <c r="G127"/>
      <c r="H127"/>
      <c r="I127"/>
      <c r="J127" s="50"/>
      <c r="L127"/>
      <c r="M127"/>
      <c r="N127"/>
      <c r="O127"/>
    </row>
    <row r="128" spans="2:15" x14ac:dyDescent="0.3">
      <c r="B128"/>
      <c r="C128"/>
      <c r="G128"/>
      <c r="H128"/>
      <c r="I128"/>
      <c r="J128" s="50"/>
      <c r="L128"/>
      <c r="M128"/>
      <c r="N128"/>
      <c r="O128"/>
    </row>
    <row r="129" spans="2:15" x14ac:dyDescent="0.3">
      <c r="B129"/>
      <c r="C129"/>
      <c r="G129"/>
      <c r="H129"/>
      <c r="I129"/>
      <c r="J129" s="50"/>
      <c r="L129"/>
      <c r="M129"/>
      <c r="N129"/>
      <c r="O129"/>
    </row>
    <row r="130" spans="2:15" x14ac:dyDescent="0.3">
      <c r="B130"/>
      <c r="C130"/>
      <c r="G130"/>
      <c r="H130"/>
      <c r="I130"/>
      <c r="J130" s="50"/>
      <c r="L130"/>
      <c r="M130"/>
      <c r="N130"/>
      <c r="O130"/>
    </row>
    <row r="131" spans="2:15" x14ac:dyDescent="0.3">
      <c r="B131"/>
      <c r="C131"/>
      <c r="G131"/>
      <c r="H131"/>
      <c r="I131"/>
      <c r="J131" s="50"/>
      <c r="L131"/>
      <c r="M131"/>
      <c r="N131"/>
      <c r="O131"/>
    </row>
    <row r="132" spans="2:15" x14ac:dyDescent="0.3">
      <c r="B132"/>
      <c r="C132"/>
      <c r="G132"/>
      <c r="H132"/>
      <c r="I132"/>
      <c r="J132" s="50"/>
      <c r="L132"/>
      <c r="M132"/>
      <c r="N132"/>
      <c r="O132"/>
    </row>
    <row r="133" spans="2:15" x14ac:dyDescent="0.3">
      <c r="B133"/>
      <c r="C133"/>
      <c r="G133"/>
      <c r="H133"/>
      <c r="I133"/>
      <c r="J133" s="50"/>
      <c r="L133"/>
      <c r="M133"/>
      <c r="N133"/>
      <c r="O133"/>
    </row>
    <row r="134" spans="2:15" x14ac:dyDescent="0.3">
      <c r="B134"/>
      <c r="C134"/>
      <c r="G134"/>
      <c r="H134"/>
      <c r="I134"/>
      <c r="J134" s="50"/>
      <c r="L134"/>
      <c r="M134"/>
      <c r="N134"/>
      <c r="O134"/>
    </row>
    <row r="135" spans="2:15" x14ac:dyDescent="0.3">
      <c r="B135"/>
      <c r="C135"/>
      <c r="G135"/>
      <c r="H135"/>
      <c r="I135"/>
      <c r="J135" s="50"/>
      <c r="L135"/>
      <c r="M135"/>
      <c r="N135"/>
      <c r="O135"/>
    </row>
    <row r="136" spans="2:15" x14ac:dyDescent="0.3">
      <c r="B136"/>
      <c r="C136"/>
      <c r="G136"/>
      <c r="H136"/>
      <c r="I136"/>
      <c r="J136" s="50"/>
      <c r="L136"/>
      <c r="M136"/>
      <c r="N136"/>
      <c r="O136"/>
    </row>
    <row r="137" spans="2:15" x14ac:dyDescent="0.3">
      <c r="B137"/>
      <c r="C137"/>
      <c r="G137"/>
      <c r="H137"/>
      <c r="I137"/>
      <c r="J137" s="50"/>
      <c r="L137"/>
      <c r="M137"/>
      <c r="N137"/>
      <c r="O137"/>
    </row>
    <row r="138" spans="2:15" x14ac:dyDescent="0.3">
      <c r="B138"/>
      <c r="C138"/>
      <c r="G138"/>
      <c r="H138"/>
      <c r="I138"/>
      <c r="J138" s="50"/>
      <c r="L138"/>
      <c r="M138"/>
      <c r="N138"/>
      <c r="O138"/>
    </row>
    <row r="139" spans="2:15" x14ac:dyDescent="0.3">
      <c r="B139"/>
      <c r="C139"/>
      <c r="G139"/>
      <c r="H139"/>
      <c r="I139"/>
      <c r="J139" s="50"/>
      <c r="L139"/>
      <c r="M139"/>
      <c r="N139"/>
      <c r="O139"/>
    </row>
    <row r="140" spans="2:15" x14ac:dyDescent="0.3">
      <c r="B140"/>
      <c r="C140"/>
      <c r="G140"/>
      <c r="H140"/>
      <c r="I140"/>
      <c r="J140" s="50"/>
      <c r="L140"/>
      <c r="M140"/>
      <c r="N140"/>
      <c r="O140"/>
    </row>
  </sheetData>
  <mergeCells count="16">
    <mergeCell ref="E3:G3"/>
    <mergeCell ref="AB3:AC3"/>
    <mergeCell ref="AD3:AE3"/>
    <mergeCell ref="D2:I2"/>
    <mergeCell ref="L2:Q2"/>
    <mergeCell ref="T2:Y2"/>
    <mergeCell ref="AB2:AJ2"/>
    <mergeCell ref="AG3:AJ3"/>
    <mergeCell ref="C3:D3"/>
    <mergeCell ref="H3:I3"/>
    <mergeCell ref="V3:W3"/>
    <mergeCell ref="X3:Y3"/>
    <mergeCell ref="L3:M3"/>
    <mergeCell ref="N3:O3"/>
    <mergeCell ref="P3:Q3"/>
    <mergeCell ref="T3:U3"/>
  </mergeCells>
  <phoneticPr fontId="3" type="noConversion"/>
  <printOptions horizontalCentered="1" gridLines="1"/>
  <pageMargins left="0.5" right="0.5" top="0.5" bottom="0.5" header="0.5" footer="0.5"/>
  <pageSetup scale="20" orientation="portrait" horizontalDpi="360" verticalDpi="36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M44"/>
  <sheetViews>
    <sheetView workbookViewId="0">
      <pane xSplit="2" ySplit="4" topLeftCell="C5" activePane="bottomRight" state="frozenSplit"/>
      <selection pane="topRight" activeCell="I29" sqref="I29"/>
      <selection pane="bottomLeft" activeCell="I29" sqref="I29"/>
      <selection pane="bottomRight" activeCell="C5" sqref="C5"/>
    </sheetView>
  </sheetViews>
  <sheetFormatPr defaultColWidth="7.4609375" defaultRowHeight="13.5" x14ac:dyDescent="0.3"/>
  <cols>
    <col min="1" max="1" width="20.84375" customWidth="1"/>
    <col min="2" max="2" width="19.69140625" customWidth="1"/>
    <col min="3" max="12" width="9.15234375" customWidth="1"/>
    <col min="13" max="13" width="10.69140625" customWidth="1"/>
  </cols>
  <sheetData>
    <row r="1" spans="1:13" ht="36.75" customHeight="1" x14ac:dyDescent="0.3">
      <c r="A1" s="173"/>
      <c r="B1" s="65" t="s">
        <v>252</v>
      </c>
      <c r="F1" s="10" t="s">
        <v>252</v>
      </c>
    </row>
    <row r="2" spans="1:13" ht="51.75" customHeight="1" thickBot="1" x14ac:dyDescent="0.35">
      <c r="A2" s="173"/>
      <c r="B2" s="415"/>
      <c r="C2" s="589" t="s">
        <v>253</v>
      </c>
      <c r="D2" s="589"/>
      <c r="E2" s="589"/>
      <c r="F2" s="589"/>
      <c r="G2" s="589"/>
      <c r="H2" s="589"/>
      <c r="I2" s="589"/>
      <c r="J2" s="589"/>
      <c r="K2" s="589"/>
      <c r="L2" s="589"/>
      <c r="M2" s="415"/>
    </row>
    <row r="3" spans="1:13" s="64" customFormat="1" ht="39.75" customHeight="1" thickTop="1" x14ac:dyDescent="0.3">
      <c r="A3" s="200"/>
      <c r="B3" s="476" t="s">
        <v>254</v>
      </c>
      <c r="C3" s="477" t="s">
        <v>255</v>
      </c>
      <c r="D3" s="477" t="s">
        <v>256</v>
      </c>
      <c r="E3" s="477" t="s">
        <v>257</v>
      </c>
      <c r="F3" s="477" t="s">
        <v>258</v>
      </c>
      <c r="G3" s="477" t="s">
        <v>259</v>
      </c>
      <c r="H3" s="477" t="s">
        <v>260</v>
      </c>
      <c r="I3" s="477" t="s">
        <v>261</v>
      </c>
      <c r="J3" s="477" t="s">
        <v>262</v>
      </c>
      <c r="K3" s="477" t="s">
        <v>263</v>
      </c>
      <c r="L3" s="477" t="s">
        <v>264</v>
      </c>
      <c r="M3" s="478" t="s">
        <v>265</v>
      </c>
    </row>
    <row r="4" spans="1:13" ht="2.25" customHeight="1" x14ac:dyDescent="0.3">
      <c r="A4" s="173"/>
      <c r="B4" s="198"/>
      <c r="C4" s="414"/>
      <c r="D4" s="433"/>
      <c r="E4" s="433"/>
      <c r="F4" s="433"/>
      <c r="G4" s="433"/>
      <c r="H4" s="433"/>
      <c r="I4" s="433"/>
      <c r="J4" s="433"/>
      <c r="K4" s="433"/>
      <c r="L4" s="433"/>
      <c r="M4" s="434"/>
    </row>
    <row r="5" spans="1:13" ht="14" x14ac:dyDescent="0.35">
      <c r="A5" s="173"/>
      <c r="B5" s="199" t="str">
        <f>IF('Greenhouse Crops'!B5="","",'Greenhouse Crops'!B5)</f>
        <v>Petunia Flats</v>
      </c>
      <c r="C5" s="435">
        <v>0.66700000000000004</v>
      </c>
      <c r="D5" s="435"/>
      <c r="E5" s="435"/>
      <c r="F5" s="435"/>
      <c r="G5" s="435"/>
      <c r="H5" s="435"/>
      <c r="I5" s="435"/>
      <c r="J5" s="435"/>
      <c r="K5" s="435"/>
      <c r="L5" s="435"/>
      <c r="M5" s="436">
        <v>3.37</v>
      </c>
    </row>
    <row r="6" spans="1:13" ht="14" x14ac:dyDescent="0.35">
      <c r="A6" s="173"/>
      <c r="B6" s="199" t="str">
        <f>IF('Greenhouse Crops'!B6="","",'Greenhouse Crops'!B6)</f>
        <v>Marigold Flats</v>
      </c>
      <c r="C6" s="435">
        <v>0.66700000000000004</v>
      </c>
      <c r="D6" s="435"/>
      <c r="E6" s="435"/>
      <c r="F6" s="435"/>
      <c r="G6" s="435"/>
      <c r="H6" s="435"/>
      <c r="I6" s="435"/>
      <c r="J6" s="435"/>
      <c r="K6" s="435"/>
      <c r="L6" s="435"/>
      <c r="M6" s="436">
        <v>3.37</v>
      </c>
    </row>
    <row r="7" spans="1:13" ht="14" x14ac:dyDescent="0.35">
      <c r="A7" s="173"/>
      <c r="B7" s="199" t="str">
        <f>IF('Greenhouse Crops'!B7="","",'Greenhouse Crops'!B7)</f>
        <v>Geranium Flats</v>
      </c>
      <c r="C7" s="435">
        <v>0.66700000000000004</v>
      </c>
      <c r="D7" s="435"/>
      <c r="E7" s="435"/>
      <c r="F7" s="435"/>
      <c r="G7" s="435"/>
      <c r="H7" s="435"/>
      <c r="I7" s="435"/>
      <c r="J7" s="435"/>
      <c r="K7" s="435"/>
      <c r="L7" s="435"/>
      <c r="M7" s="436">
        <v>3.37</v>
      </c>
    </row>
    <row r="8" spans="1:13" ht="14" x14ac:dyDescent="0.35">
      <c r="A8" s="173"/>
      <c r="B8" s="199" t="str">
        <f>IF('Greenhouse Crops'!B8="","",'Greenhouse Crops'!B8)</f>
        <v>Geraniums 4-inch pots</v>
      </c>
      <c r="C8" s="435">
        <v>0.124</v>
      </c>
      <c r="D8" s="435"/>
      <c r="E8" s="435"/>
      <c r="F8" s="435"/>
      <c r="G8" s="435"/>
      <c r="H8" s="435"/>
      <c r="I8" s="435"/>
      <c r="J8" s="435"/>
      <c r="K8" s="435"/>
      <c r="L8" s="435"/>
      <c r="M8" s="436">
        <v>0.82</v>
      </c>
    </row>
    <row r="9" spans="1:13" ht="14" x14ac:dyDescent="0.35">
      <c r="A9" s="173"/>
      <c r="B9" s="199" t="str">
        <f>IF('Greenhouse Crops'!B9="","",'Greenhouse Crops'!B9)</f>
        <v>Poinsettias 6-inch pots</v>
      </c>
      <c r="C9" s="435">
        <v>0.13800000000000001</v>
      </c>
      <c r="D9" s="435"/>
      <c r="E9" s="435"/>
      <c r="F9" s="435"/>
      <c r="G9" s="435"/>
      <c r="H9" s="435"/>
      <c r="I9" s="435"/>
      <c r="J9" s="435"/>
      <c r="K9" s="435"/>
      <c r="L9" s="435"/>
      <c r="M9" s="436">
        <v>1</v>
      </c>
    </row>
    <row r="10" spans="1:13" ht="14" x14ac:dyDescent="0.35">
      <c r="A10" s="173"/>
      <c r="B10" s="199" t="str">
        <f>IF('Greenhouse Crops'!B10="","",'Greenhouse Crops'!B10)</f>
        <v/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6" t="str">
        <f t="shared" ref="M10:M44" si="0">IF(B10="","",SUM(C10:L10))</f>
        <v/>
      </c>
    </row>
    <row r="11" spans="1:13" ht="14" x14ac:dyDescent="0.35">
      <c r="A11" s="173"/>
      <c r="B11" s="199" t="str">
        <f>IF('Greenhouse Crops'!B11="","",'Greenhouse Crops'!B11)</f>
        <v/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6" t="str">
        <f t="shared" si="0"/>
        <v/>
      </c>
    </row>
    <row r="12" spans="1:13" ht="14" x14ac:dyDescent="0.35">
      <c r="A12" s="173"/>
      <c r="B12" s="199" t="str">
        <f>IF('Greenhouse Crops'!B12="","",'Greenhouse Crops'!B12)</f>
        <v/>
      </c>
      <c r="C12" s="435"/>
      <c r="D12" s="435"/>
      <c r="E12" s="435"/>
      <c r="F12" s="435"/>
      <c r="G12" s="435"/>
      <c r="H12" s="435"/>
      <c r="I12" s="435"/>
      <c r="J12" s="435"/>
      <c r="K12" s="435"/>
      <c r="L12" s="435"/>
      <c r="M12" s="436" t="str">
        <f t="shared" si="0"/>
        <v/>
      </c>
    </row>
    <row r="13" spans="1:13" ht="14" x14ac:dyDescent="0.35">
      <c r="A13" s="173"/>
      <c r="B13" s="199" t="str">
        <f>IF('Greenhouse Crops'!B13="","",'Greenhouse Crops'!B13)</f>
        <v/>
      </c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6" t="str">
        <f t="shared" si="0"/>
        <v/>
      </c>
    </row>
    <row r="14" spans="1:13" ht="14" x14ac:dyDescent="0.35">
      <c r="A14" s="173"/>
      <c r="B14" s="199" t="str">
        <f>IF('Greenhouse Crops'!B14="","",'Greenhouse Crops'!B14)</f>
        <v/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6" t="str">
        <f t="shared" si="0"/>
        <v/>
      </c>
    </row>
    <row r="15" spans="1:13" ht="14" x14ac:dyDescent="0.35">
      <c r="A15" s="173"/>
      <c r="B15" s="199" t="str">
        <f>IF('Greenhouse Crops'!B15="","",'Greenhouse Crops'!B15)</f>
        <v/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6" t="str">
        <f t="shared" si="0"/>
        <v/>
      </c>
    </row>
    <row r="16" spans="1:13" ht="14" x14ac:dyDescent="0.35">
      <c r="A16" s="173"/>
      <c r="B16" s="199" t="str">
        <f>IF('Greenhouse Crops'!B16="","",'Greenhouse Crops'!B16)</f>
        <v/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6" t="str">
        <f t="shared" si="0"/>
        <v/>
      </c>
    </row>
    <row r="17" spans="1:13" ht="14" x14ac:dyDescent="0.35">
      <c r="A17" s="173"/>
      <c r="B17" s="199" t="str">
        <f>IF('Greenhouse Crops'!B17="","",'Greenhouse Crops'!B17)</f>
        <v/>
      </c>
      <c r="C17" s="435"/>
      <c r="D17" s="435"/>
      <c r="E17" s="435"/>
      <c r="F17" s="435"/>
      <c r="G17" s="435"/>
      <c r="H17" s="435"/>
      <c r="I17" s="435"/>
      <c r="J17" s="435"/>
      <c r="K17" s="435"/>
      <c r="L17" s="435"/>
      <c r="M17" s="436" t="str">
        <f t="shared" si="0"/>
        <v/>
      </c>
    </row>
    <row r="18" spans="1:13" ht="14" x14ac:dyDescent="0.35">
      <c r="A18" s="173"/>
      <c r="B18" s="199" t="str">
        <f>IF('Greenhouse Crops'!B18="","",'Greenhouse Crops'!B18)</f>
        <v/>
      </c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6" t="str">
        <f t="shared" si="0"/>
        <v/>
      </c>
    </row>
    <row r="19" spans="1:13" ht="14" x14ac:dyDescent="0.35">
      <c r="A19" s="173"/>
      <c r="B19" s="199" t="str">
        <f>IF('Greenhouse Crops'!B19="","",'Greenhouse Crops'!B19)</f>
        <v/>
      </c>
      <c r="C19" s="435"/>
      <c r="D19" s="435"/>
      <c r="E19" s="435"/>
      <c r="F19" s="435"/>
      <c r="G19" s="435"/>
      <c r="H19" s="435"/>
      <c r="I19" s="435"/>
      <c r="J19" s="435"/>
      <c r="K19" s="435"/>
      <c r="L19" s="435"/>
      <c r="M19" s="436" t="str">
        <f t="shared" si="0"/>
        <v/>
      </c>
    </row>
    <row r="20" spans="1:13" ht="14" x14ac:dyDescent="0.35">
      <c r="A20" s="173"/>
      <c r="B20" s="199" t="str">
        <f>IF('Greenhouse Crops'!B20="","",'Greenhouse Crops'!B20)</f>
        <v/>
      </c>
      <c r="C20" s="435"/>
      <c r="D20" s="435"/>
      <c r="E20" s="435"/>
      <c r="F20" s="435"/>
      <c r="G20" s="435"/>
      <c r="H20" s="435"/>
      <c r="I20" s="435"/>
      <c r="J20" s="435"/>
      <c r="K20" s="435"/>
      <c r="L20" s="435"/>
      <c r="M20" s="436" t="str">
        <f t="shared" si="0"/>
        <v/>
      </c>
    </row>
    <row r="21" spans="1:13" ht="14" x14ac:dyDescent="0.35">
      <c r="A21" s="173"/>
      <c r="B21" s="199" t="str">
        <f>IF('Greenhouse Crops'!B21="","",'Greenhouse Crops'!B21)</f>
        <v/>
      </c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6" t="str">
        <f t="shared" si="0"/>
        <v/>
      </c>
    </row>
    <row r="22" spans="1:13" ht="14" x14ac:dyDescent="0.35">
      <c r="A22" s="173"/>
      <c r="B22" s="199" t="str">
        <f>IF('Greenhouse Crops'!B22="","",'Greenhouse Crops'!B22)</f>
        <v/>
      </c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436" t="str">
        <f t="shared" si="0"/>
        <v/>
      </c>
    </row>
    <row r="23" spans="1:13" ht="14" x14ac:dyDescent="0.35">
      <c r="A23" s="173"/>
      <c r="B23" s="199" t="str">
        <f>IF('Greenhouse Crops'!B23="","",'Greenhouse Crops'!B23)</f>
        <v/>
      </c>
      <c r="C23" s="435"/>
      <c r="D23" s="435"/>
      <c r="E23" s="435"/>
      <c r="F23" s="435"/>
      <c r="G23" s="435"/>
      <c r="H23" s="435"/>
      <c r="I23" s="435"/>
      <c r="J23" s="435"/>
      <c r="K23" s="435"/>
      <c r="L23" s="435"/>
      <c r="M23" s="436" t="str">
        <f t="shared" si="0"/>
        <v/>
      </c>
    </row>
    <row r="24" spans="1:13" ht="14" x14ac:dyDescent="0.35">
      <c r="A24" s="173"/>
      <c r="B24" s="199" t="str">
        <f>IF('Greenhouse Crops'!B24="","",'Greenhouse Crops'!B24)</f>
        <v/>
      </c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6" t="str">
        <f t="shared" si="0"/>
        <v/>
      </c>
    </row>
    <row r="25" spans="1:13" ht="14" x14ac:dyDescent="0.35">
      <c r="A25" s="173"/>
      <c r="B25" s="199" t="str">
        <f>IF('Greenhouse Crops'!B25="","",'Greenhouse Crops'!B25)</f>
        <v/>
      </c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6" t="str">
        <f t="shared" si="0"/>
        <v/>
      </c>
    </row>
    <row r="26" spans="1:13" ht="14" x14ac:dyDescent="0.35">
      <c r="A26" s="173"/>
      <c r="B26" s="199" t="str">
        <f>IF('Greenhouse Crops'!B26="","",'Greenhouse Crops'!B26)</f>
        <v/>
      </c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6" t="str">
        <f t="shared" si="0"/>
        <v/>
      </c>
    </row>
    <row r="27" spans="1:13" ht="14" x14ac:dyDescent="0.35">
      <c r="A27" s="173"/>
      <c r="B27" s="199" t="str">
        <f>IF('Greenhouse Crops'!B27="","",'Greenhouse Crops'!B27)</f>
        <v/>
      </c>
      <c r="C27" s="435"/>
      <c r="D27" s="435"/>
      <c r="E27" s="435"/>
      <c r="F27" s="435"/>
      <c r="G27" s="435"/>
      <c r="H27" s="435"/>
      <c r="I27" s="435"/>
      <c r="J27" s="435"/>
      <c r="K27" s="435"/>
      <c r="L27" s="435"/>
      <c r="M27" s="436" t="str">
        <f t="shared" si="0"/>
        <v/>
      </c>
    </row>
    <row r="28" spans="1:13" ht="14" x14ac:dyDescent="0.35">
      <c r="A28" s="173"/>
      <c r="B28" s="199" t="str">
        <f>IF('Greenhouse Crops'!B28="","",'Greenhouse Crops'!B28)</f>
        <v/>
      </c>
      <c r="C28" s="435"/>
      <c r="D28" s="435"/>
      <c r="E28" s="435"/>
      <c r="F28" s="435"/>
      <c r="G28" s="435"/>
      <c r="H28" s="435"/>
      <c r="I28" s="435"/>
      <c r="J28" s="435"/>
      <c r="K28" s="435"/>
      <c r="L28" s="435"/>
      <c r="M28" s="436" t="str">
        <f t="shared" si="0"/>
        <v/>
      </c>
    </row>
    <row r="29" spans="1:13" ht="14" x14ac:dyDescent="0.35">
      <c r="A29" s="173"/>
      <c r="B29" s="199" t="str">
        <f>IF('Greenhouse Crops'!B29="","",'Greenhouse Crops'!B29)</f>
        <v/>
      </c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6" t="str">
        <f t="shared" si="0"/>
        <v/>
      </c>
    </row>
    <row r="30" spans="1:13" ht="14" x14ac:dyDescent="0.35">
      <c r="A30" s="173"/>
      <c r="B30" s="199" t="str">
        <f>IF('Greenhouse Crops'!B30="","",'Greenhouse Crops'!B30)</f>
        <v/>
      </c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6" t="str">
        <f t="shared" si="0"/>
        <v/>
      </c>
    </row>
    <row r="31" spans="1:13" ht="14" x14ac:dyDescent="0.35">
      <c r="A31" s="173"/>
      <c r="B31" s="199" t="str">
        <f>IF('Greenhouse Crops'!B31="","",'Greenhouse Crops'!B31)</f>
        <v/>
      </c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6" t="str">
        <f t="shared" si="0"/>
        <v/>
      </c>
    </row>
    <row r="32" spans="1:13" ht="14" x14ac:dyDescent="0.35">
      <c r="A32" s="173"/>
      <c r="B32" s="199" t="str">
        <f>IF('Greenhouse Crops'!B32="","",'Greenhouse Crops'!B32)</f>
        <v/>
      </c>
      <c r="C32" s="435"/>
      <c r="D32" s="435"/>
      <c r="E32" s="435"/>
      <c r="F32" s="435"/>
      <c r="G32" s="435"/>
      <c r="H32" s="435"/>
      <c r="I32" s="435"/>
      <c r="J32" s="435"/>
      <c r="K32" s="435"/>
      <c r="L32" s="435"/>
      <c r="M32" s="436" t="str">
        <f t="shared" si="0"/>
        <v/>
      </c>
    </row>
    <row r="33" spans="1:13" ht="14" x14ac:dyDescent="0.35">
      <c r="A33" s="173"/>
      <c r="B33" s="199" t="str">
        <f>IF('Greenhouse Crops'!B33="","",'Greenhouse Crops'!B33)</f>
        <v/>
      </c>
      <c r="C33" s="435"/>
      <c r="D33" s="435"/>
      <c r="E33" s="435"/>
      <c r="F33" s="435"/>
      <c r="G33" s="435"/>
      <c r="H33" s="435"/>
      <c r="I33" s="435"/>
      <c r="J33" s="435"/>
      <c r="K33" s="435"/>
      <c r="L33" s="435"/>
      <c r="M33" s="436" t="str">
        <f t="shared" si="0"/>
        <v/>
      </c>
    </row>
    <row r="34" spans="1:13" ht="14" x14ac:dyDescent="0.35">
      <c r="A34" s="173"/>
      <c r="B34" s="199" t="str">
        <f>IF('Greenhouse Crops'!B34="","",'Greenhouse Crops'!B34)</f>
        <v/>
      </c>
      <c r="C34" s="435"/>
      <c r="D34" s="435"/>
      <c r="E34" s="435"/>
      <c r="F34" s="435"/>
      <c r="G34" s="435"/>
      <c r="H34" s="435"/>
      <c r="I34" s="435"/>
      <c r="J34" s="435"/>
      <c r="K34" s="435"/>
      <c r="L34" s="435"/>
      <c r="M34" s="436" t="str">
        <f t="shared" si="0"/>
        <v/>
      </c>
    </row>
    <row r="35" spans="1:13" ht="14" x14ac:dyDescent="0.35">
      <c r="A35" s="173"/>
      <c r="B35" s="199" t="str">
        <f>IF('Greenhouse Crops'!B35="","",'Greenhouse Crops'!B35)</f>
        <v/>
      </c>
      <c r="C35" s="435"/>
      <c r="D35" s="435"/>
      <c r="E35" s="435"/>
      <c r="F35" s="435"/>
      <c r="G35" s="435"/>
      <c r="H35" s="435"/>
      <c r="I35" s="435"/>
      <c r="J35" s="435"/>
      <c r="K35" s="435"/>
      <c r="L35" s="435"/>
      <c r="M35" s="436" t="str">
        <f t="shared" si="0"/>
        <v/>
      </c>
    </row>
    <row r="36" spans="1:13" ht="14" x14ac:dyDescent="0.35">
      <c r="A36" s="173"/>
      <c r="B36" s="199" t="str">
        <f>IF('Greenhouse Crops'!B36="","",'Greenhouse Crops'!B36)</f>
        <v/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6" t="str">
        <f t="shared" si="0"/>
        <v/>
      </c>
    </row>
    <row r="37" spans="1:13" ht="14" x14ac:dyDescent="0.35">
      <c r="A37" s="173"/>
      <c r="B37" s="199" t="str">
        <f>IF('Greenhouse Crops'!B37="","",'Greenhouse Crops'!B37)</f>
        <v/>
      </c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6" t="str">
        <f t="shared" si="0"/>
        <v/>
      </c>
    </row>
    <row r="38" spans="1:13" ht="14" x14ac:dyDescent="0.35">
      <c r="A38" s="173"/>
      <c r="B38" s="199" t="str">
        <f>IF('Greenhouse Crops'!B38="","",'Greenhouse Crops'!B38)</f>
        <v/>
      </c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6" t="str">
        <f t="shared" si="0"/>
        <v/>
      </c>
    </row>
    <row r="39" spans="1:13" ht="14" x14ac:dyDescent="0.35">
      <c r="A39" s="173"/>
      <c r="B39" s="199" t="str">
        <f>IF('Greenhouse Crops'!B39="","",'Greenhouse Crops'!B39)</f>
        <v/>
      </c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6" t="str">
        <f t="shared" si="0"/>
        <v/>
      </c>
    </row>
    <row r="40" spans="1:13" ht="14" x14ac:dyDescent="0.35">
      <c r="A40" s="173"/>
      <c r="B40" s="199" t="str">
        <f>IF('Greenhouse Crops'!B40="","",'Greenhouse Crops'!B40)</f>
        <v/>
      </c>
      <c r="C40" s="435"/>
      <c r="D40" s="435"/>
      <c r="E40" s="435"/>
      <c r="F40" s="435"/>
      <c r="G40" s="435"/>
      <c r="H40" s="435"/>
      <c r="I40" s="435"/>
      <c r="J40" s="435"/>
      <c r="K40" s="435"/>
      <c r="L40" s="435"/>
      <c r="M40" s="436" t="str">
        <f t="shared" si="0"/>
        <v/>
      </c>
    </row>
    <row r="41" spans="1:13" ht="14" x14ac:dyDescent="0.35">
      <c r="A41" s="173"/>
      <c r="B41" s="199" t="str">
        <f>IF('Greenhouse Crops'!B41="","",'Greenhouse Crops'!B41)</f>
        <v/>
      </c>
      <c r="C41" s="435"/>
      <c r="D41" s="435"/>
      <c r="E41" s="435"/>
      <c r="F41" s="435"/>
      <c r="G41" s="435"/>
      <c r="H41" s="435"/>
      <c r="I41" s="435"/>
      <c r="J41" s="435"/>
      <c r="K41" s="435"/>
      <c r="L41" s="435"/>
      <c r="M41" s="436" t="str">
        <f t="shared" si="0"/>
        <v/>
      </c>
    </row>
    <row r="42" spans="1:13" ht="14" x14ac:dyDescent="0.35">
      <c r="A42" s="173"/>
      <c r="B42" s="199" t="str">
        <f>IF('Greenhouse Crops'!B42="","",'Greenhouse Crops'!B42)</f>
        <v/>
      </c>
      <c r="C42" s="435"/>
      <c r="D42" s="435"/>
      <c r="E42" s="435"/>
      <c r="F42" s="435"/>
      <c r="G42" s="435"/>
      <c r="H42" s="435"/>
      <c r="I42" s="435"/>
      <c r="J42" s="435"/>
      <c r="K42" s="435"/>
      <c r="L42" s="435"/>
      <c r="M42" s="436" t="str">
        <f t="shared" si="0"/>
        <v/>
      </c>
    </row>
    <row r="43" spans="1:13" ht="14" x14ac:dyDescent="0.35">
      <c r="A43" s="173"/>
      <c r="B43" s="199" t="str">
        <f>IF('Greenhouse Crops'!B43="","",'Greenhouse Crops'!B43)</f>
        <v/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6" t="str">
        <f t="shared" si="0"/>
        <v/>
      </c>
    </row>
    <row r="44" spans="1:13" ht="14" x14ac:dyDescent="0.35">
      <c r="A44" s="173"/>
      <c r="B44" s="199" t="str">
        <f>IF('Greenhouse Crops'!B44="","",'Greenhouse Crops'!B44)</f>
        <v/>
      </c>
      <c r="C44" s="435"/>
      <c r="D44" s="435"/>
      <c r="E44" s="435"/>
      <c r="F44" s="435"/>
      <c r="G44" s="435"/>
      <c r="H44" s="435"/>
      <c r="I44" s="435"/>
      <c r="J44" s="435"/>
      <c r="K44" s="435"/>
      <c r="L44" s="435"/>
      <c r="M44" s="436" t="str">
        <f t="shared" si="0"/>
        <v/>
      </c>
    </row>
  </sheetData>
  <mergeCells count="1">
    <mergeCell ref="C2:L2"/>
  </mergeCells>
  <phoneticPr fontId="3" type="noConversion"/>
  <printOptions horizontalCentered="1"/>
  <pageMargins left="0.5" right="0.5" top="0.5" bottom="0.5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H51"/>
  <sheetViews>
    <sheetView workbookViewId="0">
      <pane xSplit="1" ySplit="5" topLeftCell="P6" activePane="bottomRight" state="frozenSplit"/>
      <selection pane="topRight" activeCell="I29" sqref="I29"/>
      <selection pane="bottomLeft" activeCell="I29" sqref="I29"/>
      <selection pane="bottomRight" activeCell="T6" sqref="T6"/>
    </sheetView>
  </sheetViews>
  <sheetFormatPr defaultColWidth="7.4609375" defaultRowHeight="13.5" x14ac:dyDescent="0.3"/>
  <cols>
    <col min="1" max="1" width="20" customWidth="1"/>
    <col min="2" max="2" width="26.15234375" customWidth="1"/>
    <col min="3" max="5" width="11.4609375" customWidth="1"/>
    <col min="6" max="9" width="13.4609375" customWidth="1"/>
    <col min="10" max="10" width="0.23046875" customWidth="1"/>
    <col min="11" max="11" width="26.15234375" customWidth="1"/>
    <col min="12" max="17" width="11.69140625" customWidth="1"/>
    <col min="18" max="18" width="10" customWidth="1"/>
    <col min="19" max="19" width="0.23046875" customWidth="1"/>
    <col min="20" max="20" width="24.4609375" customWidth="1"/>
    <col min="21" max="21" width="9.84375" customWidth="1"/>
    <col min="22" max="22" width="8" customWidth="1"/>
    <col min="23" max="23" width="9" customWidth="1"/>
    <col min="24" max="24" width="13.4609375" customWidth="1"/>
    <col min="33" max="33" width="14.4609375" customWidth="1"/>
    <col min="34" max="34" width="9.15234375" bestFit="1" customWidth="1"/>
  </cols>
  <sheetData>
    <row r="1" spans="1:34" s="69" customFormat="1" ht="30.75" customHeight="1" x14ac:dyDescent="0.35">
      <c r="A1" s="202"/>
      <c r="B1" s="66" t="s">
        <v>266</v>
      </c>
      <c r="C1" s="56"/>
      <c r="D1" s="56"/>
      <c r="E1" s="56"/>
      <c r="I1" s="70"/>
      <c r="L1" s="71"/>
      <c r="R1" s="70"/>
      <c r="S1" s="72"/>
    </row>
    <row r="2" spans="1:34" ht="32.25" customHeight="1" x14ac:dyDescent="0.3">
      <c r="A2" s="173"/>
      <c r="B2" s="77" t="s">
        <v>267</v>
      </c>
      <c r="G2" s="58"/>
      <c r="H2" s="58"/>
      <c r="I2" s="73"/>
      <c r="L2" s="74"/>
      <c r="R2" s="75"/>
      <c r="S2" s="50"/>
      <c r="Y2" s="34"/>
      <c r="Z2" s="34"/>
      <c r="AA2" s="34"/>
      <c r="AB2" s="34"/>
      <c r="AC2" s="34"/>
      <c r="AD2" s="34"/>
      <c r="AE2" s="34"/>
      <c r="AF2" s="34"/>
    </row>
    <row r="3" spans="1:34" ht="21.75" customHeight="1" x14ac:dyDescent="0.3">
      <c r="A3" s="173"/>
      <c r="B3" s="76"/>
      <c r="C3" s="591" t="s">
        <v>268</v>
      </c>
      <c r="D3" s="591"/>
      <c r="E3" s="591"/>
      <c r="F3" s="591"/>
      <c r="G3" s="591"/>
      <c r="H3" s="591"/>
      <c r="I3" s="592"/>
      <c r="K3" s="76" t="s">
        <v>269</v>
      </c>
      <c r="L3" s="590" t="s">
        <v>270</v>
      </c>
      <c r="M3" s="591"/>
      <c r="N3" s="591"/>
      <c r="O3" s="591"/>
      <c r="P3" s="591"/>
      <c r="Q3" s="591"/>
      <c r="R3" s="592"/>
      <c r="S3" s="50"/>
      <c r="T3" s="76" t="s">
        <v>269</v>
      </c>
      <c r="U3" s="591" t="s">
        <v>271</v>
      </c>
      <c r="V3" s="591"/>
      <c r="W3" s="591"/>
      <c r="X3" s="591"/>
      <c r="Y3" s="34"/>
      <c r="Z3" s="34"/>
      <c r="AA3" s="34"/>
      <c r="AB3" s="34"/>
      <c r="AC3" s="34"/>
      <c r="AD3" s="34"/>
      <c r="AE3" s="34"/>
      <c r="AF3" s="34"/>
    </row>
    <row r="4" spans="1:34" ht="15.75" customHeight="1" x14ac:dyDescent="0.3">
      <c r="A4" s="173"/>
      <c r="B4" s="76"/>
      <c r="C4" s="36"/>
      <c r="D4" s="593" t="s">
        <v>272</v>
      </c>
      <c r="E4" s="594"/>
      <c r="F4" s="595"/>
      <c r="G4" s="36"/>
      <c r="H4" s="36"/>
      <c r="I4" s="557"/>
      <c r="K4" s="76"/>
      <c r="L4" s="556"/>
      <c r="M4" s="36"/>
      <c r="N4" s="36"/>
      <c r="O4" s="36"/>
      <c r="P4" s="36"/>
      <c r="Q4" s="36"/>
      <c r="R4" s="557"/>
      <c r="S4" s="50"/>
      <c r="T4" s="76"/>
      <c r="U4" s="36"/>
      <c r="V4" s="36"/>
      <c r="W4" s="36"/>
      <c r="X4" s="36"/>
      <c r="Y4" s="34"/>
      <c r="Z4" s="34"/>
      <c r="AA4" s="34"/>
      <c r="AB4" s="34"/>
      <c r="AC4" s="34"/>
      <c r="AD4" s="34"/>
      <c r="AE4" s="34"/>
      <c r="AF4" s="34"/>
    </row>
    <row r="5" spans="1:34" s="54" customFormat="1" ht="33.75" customHeight="1" x14ac:dyDescent="0.2">
      <c r="A5" s="185"/>
      <c r="B5" s="203" t="s">
        <v>273</v>
      </c>
      <c r="C5" s="203" t="s">
        <v>274</v>
      </c>
      <c r="D5" s="204" t="s">
        <v>275</v>
      </c>
      <c r="E5" s="204" t="s">
        <v>276</v>
      </c>
      <c r="F5" s="204" t="s">
        <v>277</v>
      </c>
      <c r="G5" s="203" t="s">
        <v>278</v>
      </c>
      <c r="H5" s="203" t="s">
        <v>206</v>
      </c>
      <c r="I5" s="205" t="s">
        <v>207</v>
      </c>
      <c r="J5" s="203"/>
      <c r="K5" s="203" t="s">
        <v>224</v>
      </c>
      <c r="L5" s="206" t="s">
        <v>279</v>
      </c>
      <c r="M5" s="207" t="s">
        <v>209</v>
      </c>
      <c r="N5" s="207" t="s">
        <v>280</v>
      </c>
      <c r="O5" s="207" t="s">
        <v>211</v>
      </c>
      <c r="P5" s="207" t="s">
        <v>213</v>
      </c>
      <c r="Q5" s="207" t="s">
        <v>214</v>
      </c>
      <c r="R5" s="208" t="s">
        <v>218</v>
      </c>
      <c r="S5" s="209"/>
      <c r="T5" s="203"/>
      <c r="U5" s="203" t="s">
        <v>281</v>
      </c>
      <c r="V5" s="203" t="s">
        <v>243</v>
      </c>
      <c r="W5" s="203" t="s">
        <v>244</v>
      </c>
      <c r="X5" s="203" t="s">
        <v>282</v>
      </c>
      <c r="Y5" s="55"/>
      <c r="Z5" s="55"/>
      <c r="AA5" s="55"/>
      <c r="AB5" s="55"/>
      <c r="AC5" s="55"/>
      <c r="AD5" s="55"/>
      <c r="AE5" s="55"/>
      <c r="AF5" s="68" t="s">
        <v>283</v>
      </c>
      <c r="AG5" s="68" t="s">
        <v>284</v>
      </c>
      <c r="AH5" s="55" t="s">
        <v>285</v>
      </c>
    </row>
    <row r="6" spans="1:34" ht="14" x14ac:dyDescent="0.35">
      <c r="A6" s="173"/>
      <c r="B6" s="416" t="s">
        <v>286</v>
      </c>
      <c r="C6" s="417" t="s">
        <v>287</v>
      </c>
      <c r="D6" s="479">
        <f>'Outdoor Labor'!M5</f>
        <v>0</v>
      </c>
      <c r="E6" s="418">
        <v>14994</v>
      </c>
      <c r="F6" s="480">
        <f t="shared" ref="F6:F45" si="0">IF(B6="","",D6+E6)</f>
        <v>14994</v>
      </c>
      <c r="G6" s="419">
        <v>50000</v>
      </c>
      <c r="H6" s="420"/>
      <c r="I6" s="420"/>
      <c r="J6" s="421"/>
      <c r="K6" s="481" t="str">
        <f t="shared" ref="K6:K45" si="1">IF( B6="","",B6 &amp; " (" &amp; C6 &amp; ")")</f>
        <v>Cut Flowers (bunch)</v>
      </c>
      <c r="L6" s="420">
        <v>393</v>
      </c>
      <c r="M6" s="420"/>
      <c r="N6" s="420"/>
      <c r="O6" s="420">
        <v>6915</v>
      </c>
      <c r="P6" s="420">
        <v>2875</v>
      </c>
      <c r="Q6" s="420">
        <v>998</v>
      </c>
      <c r="R6" s="422">
        <v>26136</v>
      </c>
      <c r="S6" s="421"/>
      <c r="T6" s="481" t="str">
        <f t="shared" ref="T6:T45" si="2">IF( B6="","",B6 &amp; " (" &amp; C6 &amp; ")")</f>
        <v>Cut Flowers (bunch)</v>
      </c>
      <c r="U6" s="423">
        <v>1</v>
      </c>
      <c r="V6" s="424">
        <v>15</v>
      </c>
      <c r="W6" s="425">
        <v>0.95</v>
      </c>
      <c r="X6" s="420">
        <v>4</v>
      </c>
      <c r="Y6" s="34"/>
      <c r="Z6" s="34"/>
      <c r="AA6" s="34"/>
      <c r="AB6" s="34"/>
      <c r="AC6" s="34"/>
      <c r="AD6" s="34"/>
      <c r="AE6" s="34"/>
      <c r="AF6" s="34">
        <f t="shared" ref="AF6:AF45" si="3">U6*V6</f>
        <v>15</v>
      </c>
      <c r="AG6" s="34">
        <f t="shared" ref="AG6:AG45" si="4">(U6*43560 )*V6</f>
        <v>653400</v>
      </c>
      <c r="AH6" s="34">
        <f t="shared" ref="AH6:AH45" si="5">U6*43560</f>
        <v>43560</v>
      </c>
    </row>
    <row r="7" spans="1:34" ht="14" x14ac:dyDescent="0.35">
      <c r="A7" s="173"/>
      <c r="B7" s="416"/>
      <c r="C7" s="417"/>
      <c r="D7" s="479" t="str">
        <f>'Outdoor Labor'!M6</f>
        <v/>
      </c>
      <c r="E7" s="418"/>
      <c r="F7" s="480" t="str">
        <f t="shared" si="0"/>
        <v/>
      </c>
      <c r="G7" s="420"/>
      <c r="H7" s="420"/>
      <c r="I7" s="420"/>
      <c r="J7" s="421"/>
      <c r="K7" s="481" t="str">
        <f t="shared" si="1"/>
        <v/>
      </c>
      <c r="L7" s="420"/>
      <c r="M7" s="420"/>
      <c r="N7" s="420"/>
      <c r="O7" s="420"/>
      <c r="P7" s="420"/>
      <c r="Q7" s="420"/>
      <c r="R7" s="422"/>
      <c r="S7" s="421"/>
      <c r="T7" s="481" t="str">
        <f t="shared" si="2"/>
        <v/>
      </c>
      <c r="U7" s="423"/>
      <c r="V7" s="424"/>
      <c r="W7" s="425"/>
      <c r="X7" s="420"/>
      <c r="Y7" s="34"/>
      <c r="Z7" s="34"/>
      <c r="AA7" s="34"/>
      <c r="AB7" s="34"/>
      <c r="AC7" s="34"/>
      <c r="AD7" s="34"/>
      <c r="AE7" s="34"/>
      <c r="AF7" s="34">
        <f t="shared" si="3"/>
        <v>0</v>
      </c>
      <c r="AG7" s="34">
        <f t="shared" si="4"/>
        <v>0</v>
      </c>
      <c r="AH7" s="34">
        <f t="shared" si="5"/>
        <v>0</v>
      </c>
    </row>
    <row r="8" spans="1:34" ht="14" x14ac:dyDescent="0.35">
      <c r="A8" s="173"/>
      <c r="B8" s="416"/>
      <c r="C8" s="417"/>
      <c r="D8" s="479" t="str">
        <f>'Outdoor Labor'!M7</f>
        <v/>
      </c>
      <c r="E8" s="418"/>
      <c r="F8" s="480" t="str">
        <f t="shared" si="0"/>
        <v/>
      </c>
      <c r="G8" s="420"/>
      <c r="H8" s="420"/>
      <c r="I8" s="420"/>
      <c r="J8" s="421"/>
      <c r="K8" s="481" t="str">
        <f t="shared" si="1"/>
        <v/>
      </c>
      <c r="L8" s="420"/>
      <c r="M8" s="420"/>
      <c r="N8" s="420"/>
      <c r="O8" s="420"/>
      <c r="P8" s="420"/>
      <c r="Q8" s="420"/>
      <c r="R8" s="422"/>
      <c r="S8" s="421"/>
      <c r="T8" s="481" t="str">
        <f t="shared" si="2"/>
        <v/>
      </c>
      <c r="U8" s="423"/>
      <c r="V8" s="424"/>
      <c r="W8" s="425"/>
      <c r="X8" s="420"/>
      <c r="Y8" s="34"/>
      <c r="Z8" s="34"/>
      <c r="AA8" s="34"/>
      <c r="AB8" s="34"/>
      <c r="AC8" s="34"/>
      <c r="AD8" s="34"/>
      <c r="AE8" s="34"/>
      <c r="AF8" s="34">
        <f t="shared" si="3"/>
        <v>0</v>
      </c>
      <c r="AG8" s="34">
        <f t="shared" si="4"/>
        <v>0</v>
      </c>
      <c r="AH8" s="34">
        <f t="shared" si="5"/>
        <v>0</v>
      </c>
    </row>
    <row r="9" spans="1:34" ht="14" x14ac:dyDescent="0.35">
      <c r="A9" s="173"/>
      <c r="B9" s="416"/>
      <c r="C9" s="417"/>
      <c r="D9" s="479" t="str">
        <f>'Outdoor Labor'!M8</f>
        <v/>
      </c>
      <c r="E9" s="418"/>
      <c r="F9" s="480" t="str">
        <f t="shared" si="0"/>
        <v/>
      </c>
      <c r="G9" s="420"/>
      <c r="H9" s="420"/>
      <c r="I9" s="420"/>
      <c r="J9" s="421"/>
      <c r="K9" s="481" t="str">
        <f t="shared" si="1"/>
        <v/>
      </c>
      <c r="L9" s="420"/>
      <c r="M9" s="420"/>
      <c r="N9" s="420"/>
      <c r="O9" s="420"/>
      <c r="P9" s="420"/>
      <c r="Q9" s="420"/>
      <c r="R9" s="422"/>
      <c r="S9" s="421"/>
      <c r="T9" s="481" t="str">
        <f t="shared" si="2"/>
        <v/>
      </c>
      <c r="U9" s="423"/>
      <c r="V9" s="424"/>
      <c r="W9" s="425"/>
      <c r="X9" s="420"/>
      <c r="Y9" s="34"/>
      <c r="Z9" s="34"/>
      <c r="AA9" s="34"/>
      <c r="AB9" s="34"/>
      <c r="AC9" s="34"/>
      <c r="AD9" s="34"/>
      <c r="AE9" s="34"/>
      <c r="AF9" s="34">
        <f t="shared" si="3"/>
        <v>0</v>
      </c>
      <c r="AG9" s="34">
        <f t="shared" si="4"/>
        <v>0</v>
      </c>
      <c r="AH9" s="34">
        <f t="shared" si="5"/>
        <v>0</v>
      </c>
    </row>
    <row r="10" spans="1:34" ht="14" x14ac:dyDescent="0.35">
      <c r="A10" s="173"/>
      <c r="B10" s="416"/>
      <c r="C10" s="417"/>
      <c r="D10" s="479" t="str">
        <f>'Outdoor Labor'!M9</f>
        <v/>
      </c>
      <c r="E10" s="418"/>
      <c r="F10" s="480" t="str">
        <f t="shared" si="0"/>
        <v/>
      </c>
      <c r="G10" s="420"/>
      <c r="H10" s="420"/>
      <c r="I10" s="420"/>
      <c r="J10" s="421"/>
      <c r="K10" s="481" t="str">
        <f t="shared" si="1"/>
        <v/>
      </c>
      <c r="L10" s="420"/>
      <c r="M10" s="420"/>
      <c r="N10" s="420"/>
      <c r="O10" s="420"/>
      <c r="P10" s="420"/>
      <c r="Q10" s="420"/>
      <c r="R10" s="422"/>
      <c r="S10" s="421"/>
      <c r="T10" s="481" t="str">
        <f t="shared" si="2"/>
        <v/>
      </c>
      <c r="U10" s="423"/>
      <c r="V10" s="424"/>
      <c r="W10" s="426"/>
      <c r="X10" s="420"/>
      <c r="Y10" s="34"/>
      <c r="Z10" s="34"/>
      <c r="AA10" s="34"/>
      <c r="AB10" s="34"/>
      <c r="AC10" s="34"/>
      <c r="AD10" s="34"/>
      <c r="AE10" s="34"/>
      <c r="AF10" s="34">
        <f t="shared" si="3"/>
        <v>0</v>
      </c>
      <c r="AG10" s="34">
        <f t="shared" si="4"/>
        <v>0</v>
      </c>
      <c r="AH10" s="34">
        <f t="shared" si="5"/>
        <v>0</v>
      </c>
    </row>
    <row r="11" spans="1:34" ht="14" x14ac:dyDescent="0.35">
      <c r="A11" s="173"/>
      <c r="B11" s="416"/>
      <c r="C11" s="417"/>
      <c r="D11" s="479" t="str">
        <f>'Outdoor Labor'!M10</f>
        <v/>
      </c>
      <c r="E11" s="418"/>
      <c r="F11" s="480" t="str">
        <f t="shared" si="0"/>
        <v/>
      </c>
      <c r="G11" s="420"/>
      <c r="H11" s="420"/>
      <c r="I11" s="420"/>
      <c r="J11" s="421"/>
      <c r="K11" s="481" t="str">
        <f t="shared" si="1"/>
        <v/>
      </c>
      <c r="L11" s="420"/>
      <c r="M11" s="420"/>
      <c r="N11" s="420"/>
      <c r="O11" s="420"/>
      <c r="P11" s="420"/>
      <c r="Q11" s="420"/>
      <c r="R11" s="422"/>
      <c r="S11" s="421"/>
      <c r="T11" s="481" t="str">
        <f t="shared" si="2"/>
        <v/>
      </c>
      <c r="U11" s="423"/>
      <c r="V11" s="424"/>
      <c r="W11" s="427"/>
      <c r="X11" s="420"/>
      <c r="Y11" s="34"/>
      <c r="Z11" s="34"/>
      <c r="AA11" s="34"/>
      <c r="AB11" s="34"/>
      <c r="AC11" s="34"/>
      <c r="AD11" s="34"/>
      <c r="AE11" s="34"/>
      <c r="AF11" s="34">
        <f t="shared" si="3"/>
        <v>0</v>
      </c>
      <c r="AG11" s="34">
        <f t="shared" si="4"/>
        <v>0</v>
      </c>
      <c r="AH11" s="34">
        <f t="shared" si="5"/>
        <v>0</v>
      </c>
    </row>
    <row r="12" spans="1:34" ht="14" x14ac:dyDescent="0.35">
      <c r="A12" s="173"/>
      <c r="B12" s="416"/>
      <c r="C12" s="417"/>
      <c r="D12" s="479" t="str">
        <f>'Outdoor Labor'!M11</f>
        <v/>
      </c>
      <c r="E12" s="418"/>
      <c r="F12" s="480" t="str">
        <f t="shared" si="0"/>
        <v/>
      </c>
      <c r="G12" s="420"/>
      <c r="H12" s="420"/>
      <c r="I12" s="420"/>
      <c r="J12" s="421"/>
      <c r="K12" s="481" t="str">
        <f t="shared" si="1"/>
        <v/>
      </c>
      <c r="L12" s="420"/>
      <c r="M12" s="420"/>
      <c r="N12" s="420"/>
      <c r="O12" s="420"/>
      <c r="P12" s="420"/>
      <c r="Q12" s="420"/>
      <c r="R12" s="422"/>
      <c r="S12" s="421"/>
      <c r="T12" s="481" t="str">
        <f t="shared" si="2"/>
        <v/>
      </c>
      <c r="U12" s="423"/>
      <c r="V12" s="424"/>
      <c r="W12" s="427"/>
      <c r="X12" s="420"/>
      <c r="Y12" s="34"/>
      <c r="Z12" s="34"/>
      <c r="AA12" s="34"/>
      <c r="AB12" s="34"/>
      <c r="AC12" s="34"/>
      <c r="AD12" s="34"/>
      <c r="AE12" s="34"/>
      <c r="AF12" s="34">
        <f t="shared" si="3"/>
        <v>0</v>
      </c>
      <c r="AG12" s="34">
        <f t="shared" si="4"/>
        <v>0</v>
      </c>
      <c r="AH12" s="34">
        <f t="shared" si="5"/>
        <v>0</v>
      </c>
    </row>
    <row r="13" spans="1:34" ht="14" x14ac:dyDescent="0.35">
      <c r="A13" s="173"/>
      <c r="B13" s="428"/>
      <c r="C13" s="429"/>
      <c r="D13" s="479" t="str">
        <f>'Outdoor Labor'!M12</f>
        <v/>
      </c>
      <c r="E13" s="418"/>
      <c r="F13" s="480" t="str">
        <f t="shared" si="0"/>
        <v/>
      </c>
      <c r="G13" s="420"/>
      <c r="H13" s="420"/>
      <c r="I13" s="420"/>
      <c r="J13" s="421"/>
      <c r="K13" s="481" t="str">
        <f t="shared" si="1"/>
        <v/>
      </c>
      <c r="L13" s="420"/>
      <c r="M13" s="420"/>
      <c r="N13" s="420"/>
      <c r="O13" s="420"/>
      <c r="P13" s="420"/>
      <c r="Q13" s="420"/>
      <c r="R13" s="422"/>
      <c r="S13" s="421"/>
      <c r="T13" s="481" t="str">
        <f t="shared" si="2"/>
        <v/>
      </c>
      <c r="U13" s="423"/>
      <c r="V13" s="424"/>
      <c r="W13" s="427"/>
      <c r="X13" s="420"/>
      <c r="Y13" s="34"/>
      <c r="Z13" s="34"/>
      <c r="AA13" s="34"/>
      <c r="AB13" s="34"/>
      <c r="AC13" s="34"/>
      <c r="AD13" s="34"/>
      <c r="AE13" s="34"/>
      <c r="AF13" s="34">
        <f t="shared" si="3"/>
        <v>0</v>
      </c>
      <c r="AG13" s="34">
        <f t="shared" si="4"/>
        <v>0</v>
      </c>
      <c r="AH13" s="34">
        <f t="shared" si="5"/>
        <v>0</v>
      </c>
    </row>
    <row r="14" spans="1:34" ht="14" x14ac:dyDescent="0.35">
      <c r="A14" s="173"/>
      <c r="B14" s="428"/>
      <c r="C14" s="429"/>
      <c r="D14" s="479" t="str">
        <f>'Outdoor Labor'!M13</f>
        <v/>
      </c>
      <c r="E14" s="418"/>
      <c r="F14" s="480" t="str">
        <f t="shared" si="0"/>
        <v/>
      </c>
      <c r="G14" s="420"/>
      <c r="H14" s="420"/>
      <c r="I14" s="420"/>
      <c r="J14" s="421"/>
      <c r="K14" s="481" t="str">
        <f t="shared" si="1"/>
        <v/>
      </c>
      <c r="L14" s="420"/>
      <c r="M14" s="420"/>
      <c r="N14" s="420"/>
      <c r="O14" s="420"/>
      <c r="P14" s="420"/>
      <c r="Q14" s="420"/>
      <c r="R14" s="422"/>
      <c r="S14" s="421"/>
      <c r="T14" s="481" t="str">
        <f t="shared" si="2"/>
        <v/>
      </c>
      <c r="U14" s="423"/>
      <c r="V14" s="424"/>
      <c r="W14" s="427"/>
      <c r="X14" s="420"/>
      <c r="Y14" s="34"/>
      <c r="Z14" s="34"/>
      <c r="AA14" s="34"/>
      <c r="AB14" s="34"/>
      <c r="AC14" s="34"/>
      <c r="AD14" s="34"/>
      <c r="AE14" s="34"/>
      <c r="AF14" s="34">
        <f t="shared" si="3"/>
        <v>0</v>
      </c>
      <c r="AG14" s="34">
        <f t="shared" si="4"/>
        <v>0</v>
      </c>
      <c r="AH14" s="34">
        <f t="shared" si="5"/>
        <v>0</v>
      </c>
    </row>
    <row r="15" spans="1:34" ht="14" x14ac:dyDescent="0.35">
      <c r="A15" s="173"/>
      <c r="B15" s="428"/>
      <c r="C15" s="429"/>
      <c r="D15" s="479" t="str">
        <f>'Outdoor Labor'!M14</f>
        <v/>
      </c>
      <c r="E15" s="418"/>
      <c r="F15" s="480" t="str">
        <f t="shared" si="0"/>
        <v/>
      </c>
      <c r="G15" s="420"/>
      <c r="H15" s="420"/>
      <c r="I15" s="420"/>
      <c r="J15" s="421"/>
      <c r="K15" s="481" t="str">
        <f t="shared" si="1"/>
        <v/>
      </c>
      <c r="L15" s="420"/>
      <c r="M15" s="420"/>
      <c r="N15" s="420"/>
      <c r="O15" s="420"/>
      <c r="P15" s="420"/>
      <c r="Q15" s="420"/>
      <c r="R15" s="422"/>
      <c r="S15" s="421"/>
      <c r="T15" s="481" t="str">
        <f t="shared" si="2"/>
        <v/>
      </c>
      <c r="U15" s="423"/>
      <c r="V15" s="424"/>
      <c r="W15" s="427"/>
      <c r="X15" s="420"/>
      <c r="Y15" s="34"/>
      <c r="Z15" s="34"/>
      <c r="AA15" s="34"/>
      <c r="AB15" s="34"/>
      <c r="AC15" s="34"/>
      <c r="AD15" s="34"/>
      <c r="AE15" s="34"/>
      <c r="AF15" s="34">
        <f t="shared" si="3"/>
        <v>0</v>
      </c>
      <c r="AG15" s="34">
        <f t="shared" si="4"/>
        <v>0</v>
      </c>
      <c r="AH15" s="34">
        <f t="shared" si="5"/>
        <v>0</v>
      </c>
    </row>
    <row r="16" spans="1:34" ht="14" x14ac:dyDescent="0.35">
      <c r="A16" s="173"/>
      <c r="B16" s="428"/>
      <c r="C16" s="429"/>
      <c r="D16" s="479" t="str">
        <f>'Outdoor Labor'!M15</f>
        <v/>
      </c>
      <c r="E16" s="418"/>
      <c r="F16" s="480" t="str">
        <f t="shared" si="0"/>
        <v/>
      </c>
      <c r="G16" s="420"/>
      <c r="H16" s="420"/>
      <c r="I16" s="420"/>
      <c r="J16" s="421"/>
      <c r="K16" s="481" t="str">
        <f t="shared" si="1"/>
        <v/>
      </c>
      <c r="L16" s="420"/>
      <c r="M16" s="420"/>
      <c r="N16" s="420"/>
      <c r="O16" s="420"/>
      <c r="P16" s="420"/>
      <c r="Q16" s="420"/>
      <c r="R16" s="422"/>
      <c r="S16" s="421"/>
      <c r="T16" s="481" t="str">
        <f t="shared" si="2"/>
        <v/>
      </c>
      <c r="U16" s="423"/>
      <c r="V16" s="424"/>
      <c r="W16" s="427"/>
      <c r="X16" s="420"/>
      <c r="Y16" s="34"/>
      <c r="Z16" s="34"/>
      <c r="AA16" s="34"/>
      <c r="AB16" s="34"/>
      <c r="AC16" s="34"/>
      <c r="AD16" s="34"/>
      <c r="AE16" s="34"/>
      <c r="AF16" s="34">
        <f t="shared" si="3"/>
        <v>0</v>
      </c>
      <c r="AG16" s="34">
        <f t="shared" si="4"/>
        <v>0</v>
      </c>
      <c r="AH16" s="34">
        <f t="shared" si="5"/>
        <v>0</v>
      </c>
    </row>
    <row r="17" spans="1:34" ht="14" x14ac:dyDescent="0.35">
      <c r="A17" s="173"/>
      <c r="B17" s="428"/>
      <c r="C17" s="429"/>
      <c r="D17" s="479" t="str">
        <f>'Outdoor Labor'!M16</f>
        <v/>
      </c>
      <c r="E17" s="418"/>
      <c r="F17" s="480" t="str">
        <f t="shared" si="0"/>
        <v/>
      </c>
      <c r="G17" s="420"/>
      <c r="H17" s="420"/>
      <c r="I17" s="420"/>
      <c r="J17" s="421"/>
      <c r="K17" s="481" t="str">
        <f t="shared" si="1"/>
        <v/>
      </c>
      <c r="L17" s="420"/>
      <c r="M17" s="420"/>
      <c r="N17" s="420"/>
      <c r="O17" s="420"/>
      <c r="P17" s="420"/>
      <c r="Q17" s="420"/>
      <c r="R17" s="422"/>
      <c r="S17" s="421"/>
      <c r="T17" s="481" t="str">
        <f t="shared" si="2"/>
        <v/>
      </c>
      <c r="U17" s="423"/>
      <c r="V17" s="424"/>
      <c r="W17" s="427"/>
      <c r="X17" s="420"/>
      <c r="Y17" s="34"/>
      <c r="Z17" s="34"/>
      <c r="AA17" s="34"/>
      <c r="AB17" s="34"/>
      <c r="AC17" s="34"/>
      <c r="AD17" s="34"/>
      <c r="AE17" s="34"/>
      <c r="AF17" s="34">
        <f t="shared" si="3"/>
        <v>0</v>
      </c>
      <c r="AG17" s="34">
        <f t="shared" si="4"/>
        <v>0</v>
      </c>
      <c r="AH17" s="34">
        <f t="shared" si="5"/>
        <v>0</v>
      </c>
    </row>
    <row r="18" spans="1:34" ht="14" x14ac:dyDescent="0.35">
      <c r="A18" s="173"/>
      <c r="B18" s="428"/>
      <c r="C18" s="429"/>
      <c r="D18" s="479" t="str">
        <f>'Outdoor Labor'!M17</f>
        <v/>
      </c>
      <c r="E18" s="418"/>
      <c r="F18" s="480" t="str">
        <f t="shared" si="0"/>
        <v/>
      </c>
      <c r="G18" s="420"/>
      <c r="H18" s="420"/>
      <c r="I18" s="420"/>
      <c r="J18" s="421"/>
      <c r="K18" s="481" t="str">
        <f t="shared" si="1"/>
        <v/>
      </c>
      <c r="L18" s="420"/>
      <c r="M18" s="420"/>
      <c r="N18" s="420"/>
      <c r="O18" s="420"/>
      <c r="P18" s="420"/>
      <c r="Q18" s="420"/>
      <c r="R18" s="422"/>
      <c r="S18" s="421"/>
      <c r="T18" s="481" t="str">
        <f t="shared" si="2"/>
        <v/>
      </c>
      <c r="U18" s="423"/>
      <c r="V18" s="424"/>
      <c r="W18" s="427"/>
      <c r="X18" s="420"/>
      <c r="Y18" s="34"/>
      <c r="Z18" s="34"/>
      <c r="AA18" s="34"/>
      <c r="AB18" s="34"/>
      <c r="AC18" s="34"/>
      <c r="AD18" s="34"/>
      <c r="AE18" s="34"/>
      <c r="AF18" s="34">
        <f t="shared" si="3"/>
        <v>0</v>
      </c>
      <c r="AG18" s="34">
        <f t="shared" si="4"/>
        <v>0</v>
      </c>
      <c r="AH18" s="34">
        <f t="shared" si="5"/>
        <v>0</v>
      </c>
    </row>
    <row r="19" spans="1:34" ht="14" x14ac:dyDescent="0.35">
      <c r="A19" s="173"/>
      <c r="B19" s="428"/>
      <c r="C19" s="429"/>
      <c r="D19" s="479" t="str">
        <f>'Outdoor Labor'!M18</f>
        <v/>
      </c>
      <c r="E19" s="418"/>
      <c r="F19" s="480" t="str">
        <f t="shared" si="0"/>
        <v/>
      </c>
      <c r="G19" s="420"/>
      <c r="H19" s="420"/>
      <c r="I19" s="420"/>
      <c r="J19" s="421"/>
      <c r="K19" s="481" t="str">
        <f t="shared" si="1"/>
        <v/>
      </c>
      <c r="L19" s="420"/>
      <c r="M19" s="420"/>
      <c r="N19" s="420"/>
      <c r="O19" s="420"/>
      <c r="P19" s="420"/>
      <c r="Q19" s="420"/>
      <c r="R19" s="422"/>
      <c r="S19" s="421"/>
      <c r="T19" s="481" t="str">
        <f t="shared" si="2"/>
        <v/>
      </c>
      <c r="U19" s="423"/>
      <c r="V19" s="424"/>
      <c r="W19" s="427"/>
      <c r="X19" s="420"/>
      <c r="Y19" s="34"/>
      <c r="Z19" s="34"/>
      <c r="AA19" s="34"/>
      <c r="AB19" s="34"/>
      <c r="AC19" s="34"/>
      <c r="AD19" s="34"/>
      <c r="AE19" s="34"/>
      <c r="AF19" s="34">
        <f t="shared" si="3"/>
        <v>0</v>
      </c>
      <c r="AG19" s="34">
        <f t="shared" si="4"/>
        <v>0</v>
      </c>
      <c r="AH19" s="34">
        <f t="shared" si="5"/>
        <v>0</v>
      </c>
    </row>
    <row r="20" spans="1:34" ht="14" x14ac:dyDescent="0.35">
      <c r="A20" s="173"/>
      <c r="B20" s="428"/>
      <c r="C20" s="429"/>
      <c r="D20" s="479" t="str">
        <f>'Outdoor Labor'!M19</f>
        <v/>
      </c>
      <c r="E20" s="418"/>
      <c r="F20" s="480" t="str">
        <f t="shared" si="0"/>
        <v/>
      </c>
      <c r="G20" s="420"/>
      <c r="H20" s="420"/>
      <c r="I20" s="420"/>
      <c r="J20" s="421"/>
      <c r="K20" s="481" t="str">
        <f t="shared" si="1"/>
        <v/>
      </c>
      <c r="L20" s="420"/>
      <c r="M20" s="420"/>
      <c r="N20" s="420"/>
      <c r="O20" s="420"/>
      <c r="P20" s="420"/>
      <c r="Q20" s="420"/>
      <c r="R20" s="422"/>
      <c r="S20" s="421"/>
      <c r="T20" s="481" t="str">
        <f t="shared" si="2"/>
        <v/>
      </c>
      <c r="U20" s="423"/>
      <c r="V20" s="424"/>
      <c r="W20" s="427"/>
      <c r="X20" s="420"/>
      <c r="Y20" s="34"/>
      <c r="Z20" s="34"/>
      <c r="AA20" s="34"/>
      <c r="AB20" s="34"/>
      <c r="AC20" s="34"/>
      <c r="AD20" s="34"/>
      <c r="AE20" s="34"/>
      <c r="AF20" s="34">
        <f t="shared" si="3"/>
        <v>0</v>
      </c>
      <c r="AG20" s="34">
        <f t="shared" si="4"/>
        <v>0</v>
      </c>
      <c r="AH20" s="34">
        <f t="shared" si="5"/>
        <v>0</v>
      </c>
    </row>
    <row r="21" spans="1:34" ht="14" x14ac:dyDescent="0.35">
      <c r="A21" s="173"/>
      <c r="B21" s="428"/>
      <c r="C21" s="429"/>
      <c r="D21" s="479" t="str">
        <f>'Outdoor Labor'!M20</f>
        <v/>
      </c>
      <c r="E21" s="418"/>
      <c r="F21" s="480" t="str">
        <f t="shared" si="0"/>
        <v/>
      </c>
      <c r="G21" s="420"/>
      <c r="H21" s="420"/>
      <c r="I21" s="420"/>
      <c r="J21" s="421"/>
      <c r="K21" s="481" t="str">
        <f t="shared" si="1"/>
        <v/>
      </c>
      <c r="L21" s="420"/>
      <c r="M21" s="420"/>
      <c r="N21" s="420"/>
      <c r="O21" s="420"/>
      <c r="P21" s="420"/>
      <c r="Q21" s="420"/>
      <c r="R21" s="422"/>
      <c r="S21" s="421"/>
      <c r="T21" s="481" t="str">
        <f t="shared" si="2"/>
        <v/>
      </c>
      <c r="U21" s="423"/>
      <c r="V21" s="424"/>
      <c r="W21" s="427"/>
      <c r="X21" s="420"/>
      <c r="Y21" s="34"/>
      <c r="Z21" s="34"/>
      <c r="AA21" s="34"/>
      <c r="AB21" s="34"/>
      <c r="AC21" s="34"/>
      <c r="AD21" s="34"/>
      <c r="AE21" s="34"/>
      <c r="AF21" s="34">
        <f t="shared" si="3"/>
        <v>0</v>
      </c>
      <c r="AG21" s="34">
        <f t="shared" si="4"/>
        <v>0</v>
      </c>
      <c r="AH21" s="34">
        <f t="shared" si="5"/>
        <v>0</v>
      </c>
    </row>
    <row r="22" spans="1:34" ht="14" x14ac:dyDescent="0.35">
      <c r="A22" s="173"/>
      <c r="B22" s="428"/>
      <c r="C22" s="429"/>
      <c r="D22" s="479" t="str">
        <f>'Outdoor Labor'!M21</f>
        <v/>
      </c>
      <c r="E22" s="418"/>
      <c r="F22" s="480" t="str">
        <f t="shared" si="0"/>
        <v/>
      </c>
      <c r="G22" s="420"/>
      <c r="H22" s="420"/>
      <c r="I22" s="420"/>
      <c r="J22" s="421"/>
      <c r="K22" s="481" t="str">
        <f t="shared" si="1"/>
        <v/>
      </c>
      <c r="L22" s="420"/>
      <c r="M22" s="420"/>
      <c r="N22" s="420"/>
      <c r="O22" s="420"/>
      <c r="P22" s="420"/>
      <c r="Q22" s="420"/>
      <c r="R22" s="422"/>
      <c r="S22" s="421"/>
      <c r="T22" s="481" t="str">
        <f t="shared" si="2"/>
        <v/>
      </c>
      <c r="U22" s="423"/>
      <c r="V22" s="424"/>
      <c r="W22" s="427"/>
      <c r="X22" s="420"/>
      <c r="Y22" s="34"/>
      <c r="Z22" s="34"/>
      <c r="AA22" s="34"/>
      <c r="AB22" s="34"/>
      <c r="AC22" s="34"/>
      <c r="AD22" s="34"/>
      <c r="AE22" s="34"/>
      <c r="AF22" s="34">
        <f t="shared" si="3"/>
        <v>0</v>
      </c>
      <c r="AG22" s="34">
        <f t="shared" si="4"/>
        <v>0</v>
      </c>
      <c r="AH22" s="34">
        <f t="shared" si="5"/>
        <v>0</v>
      </c>
    </row>
    <row r="23" spans="1:34" ht="14" x14ac:dyDescent="0.35">
      <c r="A23" s="173"/>
      <c r="B23" s="428"/>
      <c r="C23" s="429"/>
      <c r="D23" s="479" t="str">
        <f>'Outdoor Labor'!M22</f>
        <v/>
      </c>
      <c r="E23" s="418"/>
      <c r="F23" s="480" t="str">
        <f t="shared" si="0"/>
        <v/>
      </c>
      <c r="G23" s="420"/>
      <c r="H23" s="420"/>
      <c r="I23" s="420"/>
      <c r="J23" s="421"/>
      <c r="K23" s="481" t="str">
        <f t="shared" si="1"/>
        <v/>
      </c>
      <c r="L23" s="420"/>
      <c r="M23" s="420"/>
      <c r="N23" s="420"/>
      <c r="O23" s="420"/>
      <c r="P23" s="420"/>
      <c r="Q23" s="420"/>
      <c r="R23" s="422"/>
      <c r="S23" s="421"/>
      <c r="T23" s="481" t="str">
        <f t="shared" si="2"/>
        <v/>
      </c>
      <c r="U23" s="423"/>
      <c r="V23" s="424"/>
      <c r="W23" s="427"/>
      <c r="X23" s="420"/>
      <c r="Y23" s="34"/>
      <c r="Z23" s="34"/>
      <c r="AA23" s="34"/>
      <c r="AB23" s="34"/>
      <c r="AC23" s="34"/>
      <c r="AD23" s="34"/>
      <c r="AE23" s="34"/>
      <c r="AF23" s="34">
        <f t="shared" si="3"/>
        <v>0</v>
      </c>
      <c r="AG23" s="34">
        <f t="shared" si="4"/>
        <v>0</v>
      </c>
      <c r="AH23" s="34">
        <f t="shared" si="5"/>
        <v>0</v>
      </c>
    </row>
    <row r="24" spans="1:34" ht="14" x14ac:dyDescent="0.35">
      <c r="A24" s="173"/>
      <c r="B24" s="428"/>
      <c r="C24" s="429"/>
      <c r="D24" s="479" t="str">
        <f>'Outdoor Labor'!M23</f>
        <v/>
      </c>
      <c r="E24" s="418"/>
      <c r="F24" s="480" t="str">
        <f t="shared" si="0"/>
        <v/>
      </c>
      <c r="G24" s="420"/>
      <c r="H24" s="420"/>
      <c r="I24" s="420"/>
      <c r="J24" s="421"/>
      <c r="K24" s="481" t="str">
        <f t="shared" si="1"/>
        <v/>
      </c>
      <c r="L24" s="420"/>
      <c r="M24" s="420"/>
      <c r="N24" s="420"/>
      <c r="O24" s="420"/>
      <c r="P24" s="420"/>
      <c r="Q24" s="420"/>
      <c r="R24" s="422"/>
      <c r="S24" s="421"/>
      <c r="T24" s="481" t="str">
        <f t="shared" si="2"/>
        <v/>
      </c>
      <c r="U24" s="423"/>
      <c r="V24" s="424"/>
      <c r="W24" s="427"/>
      <c r="X24" s="420"/>
      <c r="Y24" s="34"/>
      <c r="Z24" s="34"/>
      <c r="AA24" s="34"/>
      <c r="AB24" s="34"/>
      <c r="AC24" s="34"/>
      <c r="AD24" s="34"/>
      <c r="AE24" s="34"/>
      <c r="AF24" s="34">
        <f t="shared" si="3"/>
        <v>0</v>
      </c>
      <c r="AG24" s="34">
        <f t="shared" si="4"/>
        <v>0</v>
      </c>
      <c r="AH24" s="34">
        <f t="shared" si="5"/>
        <v>0</v>
      </c>
    </row>
    <row r="25" spans="1:34" ht="14" x14ac:dyDescent="0.35">
      <c r="A25" s="173"/>
      <c r="B25" s="428"/>
      <c r="C25" s="429"/>
      <c r="D25" s="479" t="str">
        <f>'Outdoor Labor'!M24</f>
        <v/>
      </c>
      <c r="E25" s="418"/>
      <c r="F25" s="480" t="str">
        <f t="shared" si="0"/>
        <v/>
      </c>
      <c r="G25" s="420"/>
      <c r="H25" s="420"/>
      <c r="I25" s="420"/>
      <c r="J25" s="421"/>
      <c r="K25" s="481" t="str">
        <f t="shared" si="1"/>
        <v/>
      </c>
      <c r="L25" s="420"/>
      <c r="M25" s="420"/>
      <c r="N25" s="420"/>
      <c r="O25" s="420"/>
      <c r="P25" s="420"/>
      <c r="Q25" s="420"/>
      <c r="R25" s="422"/>
      <c r="S25" s="421"/>
      <c r="T25" s="481" t="str">
        <f t="shared" si="2"/>
        <v/>
      </c>
      <c r="U25" s="423"/>
      <c r="V25" s="424"/>
      <c r="W25" s="427"/>
      <c r="X25" s="420"/>
      <c r="Y25" s="34"/>
      <c r="Z25" s="34"/>
      <c r="AA25" s="34"/>
      <c r="AB25" s="34"/>
      <c r="AC25" s="34"/>
      <c r="AD25" s="34"/>
      <c r="AE25" s="34"/>
      <c r="AF25" s="34">
        <f t="shared" si="3"/>
        <v>0</v>
      </c>
      <c r="AG25" s="34">
        <f t="shared" si="4"/>
        <v>0</v>
      </c>
      <c r="AH25" s="34">
        <f t="shared" si="5"/>
        <v>0</v>
      </c>
    </row>
    <row r="26" spans="1:34" ht="14" x14ac:dyDescent="0.35">
      <c r="A26" s="173"/>
      <c r="B26" s="428"/>
      <c r="C26" s="429"/>
      <c r="D26" s="479" t="str">
        <f>'Outdoor Labor'!M25</f>
        <v/>
      </c>
      <c r="E26" s="418"/>
      <c r="F26" s="480" t="str">
        <f t="shared" si="0"/>
        <v/>
      </c>
      <c r="G26" s="420"/>
      <c r="H26" s="420"/>
      <c r="I26" s="420"/>
      <c r="J26" s="421"/>
      <c r="K26" s="481" t="str">
        <f t="shared" si="1"/>
        <v/>
      </c>
      <c r="L26" s="420"/>
      <c r="M26" s="420"/>
      <c r="N26" s="420"/>
      <c r="O26" s="420"/>
      <c r="P26" s="420"/>
      <c r="Q26" s="420"/>
      <c r="R26" s="422"/>
      <c r="S26" s="421"/>
      <c r="T26" s="481" t="str">
        <f t="shared" si="2"/>
        <v/>
      </c>
      <c r="U26" s="423"/>
      <c r="V26" s="424"/>
      <c r="W26" s="427"/>
      <c r="X26" s="420"/>
      <c r="Y26" s="34"/>
      <c r="Z26" s="34"/>
      <c r="AA26" s="34"/>
      <c r="AB26" s="34"/>
      <c r="AC26" s="34"/>
      <c r="AD26" s="34"/>
      <c r="AE26" s="34"/>
      <c r="AF26" s="34">
        <f t="shared" si="3"/>
        <v>0</v>
      </c>
      <c r="AG26" s="34">
        <f t="shared" si="4"/>
        <v>0</v>
      </c>
      <c r="AH26" s="34">
        <f t="shared" si="5"/>
        <v>0</v>
      </c>
    </row>
    <row r="27" spans="1:34" ht="14" x14ac:dyDescent="0.35">
      <c r="A27" s="173"/>
      <c r="B27" s="428"/>
      <c r="C27" s="429"/>
      <c r="D27" s="479" t="str">
        <f>'Outdoor Labor'!M26</f>
        <v/>
      </c>
      <c r="E27" s="418"/>
      <c r="F27" s="480" t="str">
        <f t="shared" si="0"/>
        <v/>
      </c>
      <c r="G27" s="420"/>
      <c r="H27" s="420"/>
      <c r="I27" s="420"/>
      <c r="J27" s="430"/>
      <c r="K27" s="481" t="str">
        <f t="shared" si="1"/>
        <v/>
      </c>
      <c r="L27" s="420"/>
      <c r="M27" s="420"/>
      <c r="N27" s="420"/>
      <c r="O27" s="420"/>
      <c r="P27" s="420"/>
      <c r="Q27" s="420"/>
      <c r="R27" s="422"/>
      <c r="S27" s="421"/>
      <c r="T27" s="481" t="str">
        <f t="shared" si="2"/>
        <v/>
      </c>
      <c r="U27" s="423"/>
      <c r="V27" s="424"/>
      <c r="W27" s="427"/>
      <c r="X27" s="420"/>
      <c r="Y27" s="34"/>
      <c r="Z27" s="34"/>
      <c r="AA27" s="34"/>
      <c r="AB27" s="34"/>
      <c r="AC27" s="34"/>
      <c r="AD27" s="34"/>
      <c r="AE27" s="34"/>
      <c r="AF27" s="34">
        <f t="shared" si="3"/>
        <v>0</v>
      </c>
      <c r="AG27" s="34">
        <f t="shared" si="4"/>
        <v>0</v>
      </c>
      <c r="AH27" s="34">
        <f t="shared" si="5"/>
        <v>0</v>
      </c>
    </row>
    <row r="28" spans="1:34" ht="14" x14ac:dyDescent="0.35">
      <c r="A28" s="173"/>
      <c r="B28" s="428"/>
      <c r="C28" s="429"/>
      <c r="D28" s="479" t="str">
        <f>'Outdoor Labor'!M27</f>
        <v/>
      </c>
      <c r="E28" s="418"/>
      <c r="F28" s="480" t="str">
        <f t="shared" si="0"/>
        <v/>
      </c>
      <c r="G28" s="420"/>
      <c r="H28" s="420"/>
      <c r="I28" s="420"/>
      <c r="J28" s="430"/>
      <c r="K28" s="481" t="str">
        <f t="shared" si="1"/>
        <v/>
      </c>
      <c r="L28" s="420"/>
      <c r="M28" s="420"/>
      <c r="N28" s="420"/>
      <c r="O28" s="420"/>
      <c r="P28" s="420"/>
      <c r="Q28" s="420"/>
      <c r="R28" s="422"/>
      <c r="S28" s="421"/>
      <c r="T28" s="481" t="str">
        <f t="shared" si="2"/>
        <v/>
      </c>
      <c r="U28" s="423"/>
      <c r="V28" s="424"/>
      <c r="W28" s="427"/>
      <c r="X28" s="420"/>
      <c r="Y28" s="34"/>
      <c r="Z28" s="34"/>
      <c r="AA28" s="34"/>
      <c r="AB28" s="34"/>
      <c r="AC28" s="34"/>
      <c r="AD28" s="34"/>
      <c r="AE28" s="34"/>
      <c r="AF28" s="34">
        <f t="shared" si="3"/>
        <v>0</v>
      </c>
      <c r="AG28" s="34">
        <f t="shared" si="4"/>
        <v>0</v>
      </c>
      <c r="AH28" s="34">
        <f t="shared" si="5"/>
        <v>0</v>
      </c>
    </row>
    <row r="29" spans="1:34" ht="14" x14ac:dyDescent="0.35">
      <c r="A29" s="173"/>
      <c r="B29" s="428"/>
      <c r="C29" s="429"/>
      <c r="D29" s="479" t="str">
        <f>'Outdoor Labor'!M28</f>
        <v/>
      </c>
      <c r="E29" s="418"/>
      <c r="F29" s="480" t="str">
        <f t="shared" si="0"/>
        <v/>
      </c>
      <c r="G29" s="420"/>
      <c r="H29" s="420"/>
      <c r="I29" s="420"/>
      <c r="J29" s="421"/>
      <c r="K29" s="481" t="str">
        <f t="shared" si="1"/>
        <v/>
      </c>
      <c r="L29" s="420"/>
      <c r="M29" s="420"/>
      <c r="N29" s="420"/>
      <c r="O29" s="420"/>
      <c r="P29" s="420"/>
      <c r="Q29" s="420"/>
      <c r="R29" s="422"/>
      <c r="S29" s="421"/>
      <c r="T29" s="481" t="str">
        <f t="shared" si="2"/>
        <v/>
      </c>
      <c r="U29" s="423"/>
      <c r="V29" s="424"/>
      <c r="W29" s="427"/>
      <c r="X29" s="420"/>
      <c r="Y29" s="34"/>
      <c r="Z29" s="34"/>
      <c r="AA29" s="34"/>
      <c r="AB29" s="34"/>
      <c r="AC29" s="34"/>
      <c r="AD29" s="34"/>
      <c r="AE29" s="34"/>
      <c r="AF29" s="34">
        <f t="shared" si="3"/>
        <v>0</v>
      </c>
      <c r="AG29" s="34">
        <f t="shared" si="4"/>
        <v>0</v>
      </c>
      <c r="AH29" s="34">
        <f t="shared" si="5"/>
        <v>0</v>
      </c>
    </row>
    <row r="30" spans="1:34" ht="14" x14ac:dyDescent="0.35">
      <c r="A30" s="173"/>
      <c r="B30" s="428"/>
      <c r="C30" s="429"/>
      <c r="D30" s="479" t="str">
        <f>'Outdoor Labor'!M29</f>
        <v/>
      </c>
      <c r="E30" s="418"/>
      <c r="F30" s="480" t="str">
        <f t="shared" si="0"/>
        <v/>
      </c>
      <c r="G30" s="420"/>
      <c r="H30" s="420"/>
      <c r="I30" s="420"/>
      <c r="J30" s="421"/>
      <c r="K30" s="481" t="str">
        <f t="shared" si="1"/>
        <v/>
      </c>
      <c r="L30" s="420"/>
      <c r="M30" s="420"/>
      <c r="N30" s="420"/>
      <c r="O30" s="420"/>
      <c r="P30" s="420"/>
      <c r="Q30" s="420"/>
      <c r="R30" s="422"/>
      <c r="S30" s="421"/>
      <c r="T30" s="481" t="str">
        <f t="shared" si="2"/>
        <v/>
      </c>
      <c r="U30" s="423"/>
      <c r="V30" s="424"/>
      <c r="W30" s="427"/>
      <c r="X30" s="420"/>
      <c r="Y30" s="34"/>
      <c r="Z30" s="34"/>
      <c r="AA30" s="34"/>
      <c r="AB30" s="34"/>
      <c r="AC30" s="34"/>
      <c r="AD30" s="34"/>
      <c r="AE30" s="34"/>
      <c r="AF30" s="34">
        <f t="shared" si="3"/>
        <v>0</v>
      </c>
      <c r="AG30" s="34">
        <f t="shared" si="4"/>
        <v>0</v>
      </c>
      <c r="AH30" s="34">
        <f t="shared" si="5"/>
        <v>0</v>
      </c>
    </row>
    <row r="31" spans="1:34" ht="14" x14ac:dyDescent="0.35">
      <c r="A31" s="173"/>
      <c r="B31" s="428"/>
      <c r="C31" s="429"/>
      <c r="D31" s="479" t="str">
        <f>'Outdoor Labor'!M30</f>
        <v/>
      </c>
      <c r="E31" s="418"/>
      <c r="F31" s="480" t="str">
        <f t="shared" si="0"/>
        <v/>
      </c>
      <c r="G31" s="420"/>
      <c r="H31" s="420"/>
      <c r="I31" s="420"/>
      <c r="J31" s="421"/>
      <c r="K31" s="481" t="str">
        <f t="shared" si="1"/>
        <v/>
      </c>
      <c r="L31" s="420"/>
      <c r="M31" s="420"/>
      <c r="N31" s="420"/>
      <c r="O31" s="420"/>
      <c r="P31" s="420"/>
      <c r="Q31" s="420"/>
      <c r="R31" s="422"/>
      <c r="S31" s="421"/>
      <c r="T31" s="481" t="str">
        <f t="shared" si="2"/>
        <v/>
      </c>
      <c r="U31" s="423"/>
      <c r="V31" s="424"/>
      <c r="W31" s="427"/>
      <c r="X31" s="420"/>
      <c r="Y31" s="34"/>
      <c r="Z31" s="34"/>
      <c r="AA31" s="34"/>
      <c r="AB31" s="34"/>
      <c r="AC31" s="34"/>
      <c r="AD31" s="34"/>
      <c r="AE31" s="34"/>
      <c r="AF31" s="34">
        <f t="shared" si="3"/>
        <v>0</v>
      </c>
      <c r="AG31" s="34">
        <f t="shared" si="4"/>
        <v>0</v>
      </c>
      <c r="AH31" s="34">
        <f t="shared" si="5"/>
        <v>0</v>
      </c>
    </row>
    <row r="32" spans="1:34" ht="14" x14ac:dyDescent="0.35">
      <c r="A32" s="173"/>
      <c r="B32" s="428"/>
      <c r="C32" s="429"/>
      <c r="D32" s="479" t="str">
        <f>'Outdoor Labor'!M31</f>
        <v/>
      </c>
      <c r="E32" s="418"/>
      <c r="F32" s="480" t="str">
        <f t="shared" si="0"/>
        <v/>
      </c>
      <c r="G32" s="420"/>
      <c r="H32" s="420"/>
      <c r="I32" s="420"/>
      <c r="J32" s="421"/>
      <c r="K32" s="481" t="str">
        <f t="shared" si="1"/>
        <v/>
      </c>
      <c r="L32" s="420"/>
      <c r="M32" s="420"/>
      <c r="N32" s="420"/>
      <c r="O32" s="420"/>
      <c r="P32" s="420"/>
      <c r="Q32" s="420"/>
      <c r="R32" s="422"/>
      <c r="S32" s="421"/>
      <c r="T32" s="481" t="str">
        <f t="shared" si="2"/>
        <v/>
      </c>
      <c r="U32" s="423"/>
      <c r="V32" s="424"/>
      <c r="W32" s="427"/>
      <c r="X32" s="420"/>
      <c r="Y32" s="34"/>
      <c r="Z32" s="34"/>
      <c r="AA32" s="34"/>
      <c r="AB32" s="34"/>
      <c r="AC32" s="34"/>
      <c r="AD32" s="34"/>
      <c r="AE32" s="34"/>
      <c r="AF32" s="34">
        <f t="shared" si="3"/>
        <v>0</v>
      </c>
      <c r="AG32" s="34">
        <f t="shared" si="4"/>
        <v>0</v>
      </c>
      <c r="AH32" s="34">
        <f t="shared" si="5"/>
        <v>0</v>
      </c>
    </row>
    <row r="33" spans="1:34" ht="14" x14ac:dyDescent="0.35">
      <c r="A33" s="173"/>
      <c r="B33" s="428"/>
      <c r="C33" s="429"/>
      <c r="D33" s="479" t="str">
        <f>'Outdoor Labor'!M32</f>
        <v/>
      </c>
      <c r="E33" s="418"/>
      <c r="F33" s="480" t="str">
        <f t="shared" si="0"/>
        <v/>
      </c>
      <c r="G33" s="420"/>
      <c r="H33" s="420"/>
      <c r="I33" s="420"/>
      <c r="J33" s="421"/>
      <c r="K33" s="481" t="str">
        <f t="shared" si="1"/>
        <v/>
      </c>
      <c r="L33" s="420"/>
      <c r="M33" s="420"/>
      <c r="N33" s="420"/>
      <c r="O33" s="420"/>
      <c r="P33" s="420"/>
      <c r="Q33" s="420"/>
      <c r="R33" s="422"/>
      <c r="S33" s="421"/>
      <c r="T33" s="481" t="str">
        <f t="shared" si="2"/>
        <v/>
      </c>
      <c r="U33" s="423"/>
      <c r="V33" s="424"/>
      <c r="W33" s="427"/>
      <c r="X33" s="420"/>
      <c r="Y33" s="34"/>
      <c r="Z33" s="34"/>
      <c r="AA33" s="34"/>
      <c r="AB33" s="34"/>
      <c r="AC33" s="34"/>
      <c r="AD33" s="34"/>
      <c r="AE33" s="34"/>
      <c r="AF33" s="34">
        <f t="shared" si="3"/>
        <v>0</v>
      </c>
      <c r="AG33" s="34">
        <f t="shared" si="4"/>
        <v>0</v>
      </c>
      <c r="AH33" s="34">
        <f t="shared" si="5"/>
        <v>0</v>
      </c>
    </row>
    <row r="34" spans="1:34" ht="14" x14ac:dyDescent="0.35">
      <c r="A34" s="173"/>
      <c r="B34" s="428"/>
      <c r="C34" s="429"/>
      <c r="D34" s="479" t="str">
        <f>'Outdoor Labor'!M33</f>
        <v/>
      </c>
      <c r="E34" s="418"/>
      <c r="F34" s="480" t="str">
        <f t="shared" si="0"/>
        <v/>
      </c>
      <c r="G34" s="420"/>
      <c r="H34" s="420"/>
      <c r="I34" s="420"/>
      <c r="J34" s="421"/>
      <c r="K34" s="481" t="str">
        <f t="shared" si="1"/>
        <v/>
      </c>
      <c r="L34" s="420"/>
      <c r="M34" s="420"/>
      <c r="N34" s="420"/>
      <c r="O34" s="420"/>
      <c r="P34" s="420"/>
      <c r="Q34" s="420"/>
      <c r="R34" s="422"/>
      <c r="S34" s="421"/>
      <c r="T34" s="481" t="str">
        <f t="shared" si="2"/>
        <v/>
      </c>
      <c r="U34" s="423"/>
      <c r="V34" s="424"/>
      <c r="W34" s="427"/>
      <c r="X34" s="420"/>
      <c r="Y34" s="34"/>
      <c r="Z34" s="34"/>
      <c r="AA34" s="34"/>
      <c r="AB34" s="34"/>
      <c r="AC34" s="34"/>
      <c r="AD34" s="34"/>
      <c r="AE34" s="34"/>
      <c r="AF34" s="34">
        <f t="shared" si="3"/>
        <v>0</v>
      </c>
      <c r="AG34" s="34">
        <f t="shared" si="4"/>
        <v>0</v>
      </c>
      <c r="AH34" s="34">
        <f t="shared" si="5"/>
        <v>0</v>
      </c>
    </row>
    <row r="35" spans="1:34" ht="14" x14ac:dyDescent="0.35">
      <c r="A35" s="173"/>
      <c r="B35" s="428"/>
      <c r="C35" s="429"/>
      <c r="D35" s="479" t="str">
        <f>'Outdoor Labor'!M34</f>
        <v/>
      </c>
      <c r="E35" s="418"/>
      <c r="F35" s="480" t="str">
        <f t="shared" si="0"/>
        <v/>
      </c>
      <c r="G35" s="420"/>
      <c r="H35" s="420"/>
      <c r="I35" s="420"/>
      <c r="J35" s="421"/>
      <c r="K35" s="481" t="str">
        <f t="shared" si="1"/>
        <v/>
      </c>
      <c r="L35" s="420"/>
      <c r="M35" s="420"/>
      <c r="N35" s="420"/>
      <c r="O35" s="420"/>
      <c r="P35" s="420"/>
      <c r="Q35" s="420"/>
      <c r="R35" s="422"/>
      <c r="S35" s="421"/>
      <c r="T35" s="481" t="str">
        <f t="shared" si="2"/>
        <v/>
      </c>
      <c r="U35" s="423"/>
      <c r="V35" s="424"/>
      <c r="W35" s="427"/>
      <c r="X35" s="420"/>
      <c r="Y35" s="34"/>
      <c r="Z35" s="34"/>
      <c r="AA35" s="34"/>
      <c r="AB35" s="34"/>
      <c r="AC35" s="34"/>
      <c r="AD35" s="34"/>
      <c r="AE35" s="34"/>
      <c r="AF35" s="34">
        <f t="shared" si="3"/>
        <v>0</v>
      </c>
      <c r="AG35" s="34">
        <f t="shared" si="4"/>
        <v>0</v>
      </c>
      <c r="AH35" s="34">
        <f t="shared" si="5"/>
        <v>0</v>
      </c>
    </row>
    <row r="36" spans="1:34" ht="14" x14ac:dyDescent="0.35">
      <c r="A36" s="173"/>
      <c r="B36" s="428"/>
      <c r="C36" s="429"/>
      <c r="D36" s="479" t="str">
        <f>'Outdoor Labor'!M35</f>
        <v/>
      </c>
      <c r="E36" s="418"/>
      <c r="F36" s="480" t="str">
        <f t="shared" si="0"/>
        <v/>
      </c>
      <c r="G36" s="420"/>
      <c r="H36" s="420"/>
      <c r="I36" s="420"/>
      <c r="J36" s="421"/>
      <c r="K36" s="481" t="str">
        <f t="shared" si="1"/>
        <v/>
      </c>
      <c r="L36" s="420"/>
      <c r="M36" s="420"/>
      <c r="N36" s="420"/>
      <c r="O36" s="420"/>
      <c r="P36" s="420"/>
      <c r="Q36" s="420"/>
      <c r="R36" s="422"/>
      <c r="S36" s="421"/>
      <c r="T36" s="481" t="str">
        <f t="shared" si="2"/>
        <v/>
      </c>
      <c r="U36" s="423"/>
      <c r="V36" s="424"/>
      <c r="W36" s="427"/>
      <c r="X36" s="420"/>
      <c r="Y36" s="34"/>
      <c r="Z36" s="34"/>
      <c r="AA36" s="34"/>
      <c r="AB36" s="34"/>
      <c r="AC36" s="34"/>
      <c r="AD36" s="34"/>
      <c r="AE36" s="34"/>
      <c r="AF36" s="34">
        <f t="shared" si="3"/>
        <v>0</v>
      </c>
      <c r="AG36" s="34">
        <f t="shared" si="4"/>
        <v>0</v>
      </c>
      <c r="AH36" s="34">
        <f t="shared" si="5"/>
        <v>0</v>
      </c>
    </row>
    <row r="37" spans="1:34" ht="14" x14ac:dyDescent="0.35">
      <c r="A37" s="173"/>
      <c r="B37" s="428"/>
      <c r="C37" s="429"/>
      <c r="D37" s="479" t="str">
        <f>'Outdoor Labor'!M36</f>
        <v/>
      </c>
      <c r="E37" s="418"/>
      <c r="F37" s="480" t="str">
        <f t="shared" si="0"/>
        <v/>
      </c>
      <c r="G37" s="420"/>
      <c r="H37" s="420"/>
      <c r="I37" s="420"/>
      <c r="J37" s="421"/>
      <c r="K37" s="481" t="str">
        <f t="shared" si="1"/>
        <v/>
      </c>
      <c r="L37" s="420"/>
      <c r="M37" s="420"/>
      <c r="N37" s="420"/>
      <c r="O37" s="420"/>
      <c r="P37" s="420"/>
      <c r="Q37" s="420"/>
      <c r="R37" s="422"/>
      <c r="S37" s="421"/>
      <c r="T37" s="481" t="str">
        <f t="shared" si="2"/>
        <v/>
      </c>
      <c r="U37" s="423"/>
      <c r="V37" s="424"/>
      <c r="W37" s="427"/>
      <c r="X37" s="420"/>
      <c r="Y37" s="34"/>
      <c r="Z37" s="34"/>
      <c r="AA37" s="34"/>
      <c r="AB37" s="34"/>
      <c r="AC37" s="34"/>
      <c r="AD37" s="34"/>
      <c r="AE37" s="34"/>
      <c r="AF37" s="34">
        <f t="shared" si="3"/>
        <v>0</v>
      </c>
      <c r="AG37" s="34">
        <f t="shared" si="4"/>
        <v>0</v>
      </c>
      <c r="AH37" s="34">
        <f t="shared" si="5"/>
        <v>0</v>
      </c>
    </row>
    <row r="38" spans="1:34" ht="14" x14ac:dyDescent="0.35">
      <c r="A38" s="173"/>
      <c r="B38" s="428"/>
      <c r="C38" s="429"/>
      <c r="D38" s="479" t="str">
        <f>'Outdoor Labor'!M37</f>
        <v/>
      </c>
      <c r="E38" s="418"/>
      <c r="F38" s="480" t="str">
        <f t="shared" si="0"/>
        <v/>
      </c>
      <c r="G38" s="420"/>
      <c r="H38" s="420"/>
      <c r="I38" s="420"/>
      <c r="J38" s="421"/>
      <c r="K38" s="481" t="str">
        <f t="shared" si="1"/>
        <v/>
      </c>
      <c r="L38" s="420"/>
      <c r="M38" s="420"/>
      <c r="N38" s="420"/>
      <c r="O38" s="420"/>
      <c r="P38" s="420"/>
      <c r="Q38" s="420"/>
      <c r="R38" s="422"/>
      <c r="S38" s="421"/>
      <c r="T38" s="481" t="str">
        <f t="shared" si="2"/>
        <v/>
      </c>
      <c r="U38" s="423"/>
      <c r="V38" s="424"/>
      <c r="W38" s="427"/>
      <c r="X38" s="420"/>
      <c r="Y38" s="34"/>
      <c r="Z38" s="34"/>
      <c r="AA38" s="34"/>
      <c r="AB38" s="34"/>
      <c r="AC38" s="34"/>
      <c r="AD38" s="34"/>
      <c r="AE38" s="34"/>
      <c r="AF38" s="34">
        <f t="shared" si="3"/>
        <v>0</v>
      </c>
      <c r="AG38" s="34">
        <f t="shared" si="4"/>
        <v>0</v>
      </c>
      <c r="AH38" s="34">
        <f t="shared" si="5"/>
        <v>0</v>
      </c>
    </row>
    <row r="39" spans="1:34" ht="14" x14ac:dyDescent="0.35">
      <c r="A39" s="173"/>
      <c r="B39" s="428"/>
      <c r="C39" s="429"/>
      <c r="D39" s="479" t="str">
        <f>'Outdoor Labor'!M38</f>
        <v/>
      </c>
      <c r="E39" s="418"/>
      <c r="F39" s="480" t="str">
        <f t="shared" si="0"/>
        <v/>
      </c>
      <c r="G39" s="420"/>
      <c r="H39" s="420"/>
      <c r="I39" s="420"/>
      <c r="J39" s="421"/>
      <c r="K39" s="481" t="str">
        <f t="shared" si="1"/>
        <v/>
      </c>
      <c r="L39" s="420"/>
      <c r="M39" s="420"/>
      <c r="N39" s="420"/>
      <c r="O39" s="420"/>
      <c r="P39" s="420"/>
      <c r="Q39" s="420"/>
      <c r="R39" s="422"/>
      <c r="S39" s="421"/>
      <c r="T39" s="481" t="str">
        <f t="shared" si="2"/>
        <v/>
      </c>
      <c r="U39" s="423"/>
      <c r="V39" s="424"/>
      <c r="W39" s="427"/>
      <c r="X39" s="420"/>
      <c r="Y39" s="34"/>
      <c r="Z39" s="34"/>
      <c r="AA39" s="34"/>
      <c r="AB39" s="34"/>
      <c r="AC39" s="34"/>
      <c r="AD39" s="34"/>
      <c r="AE39" s="34"/>
      <c r="AF39" s="34">
        <f t="shared" si="3"/>
        <v>0</v>
      </c>
      <c r="AG39" s="34">
        <f t="shared" si="4"/>
        <v>0</v>
      </c>
      <c r="AH39" s="34">
        <f t="shared" si="5"/>
        <v>0</v>
      </c>
    </row>
    <row r="40" spans="1:34" ht="14" x14ac:dyDescent="0.35">
      <c r="A40" s="173"/>
      <c r="B40" s="428"/>
      <c r="C40" s="429"/>
      <c r="D40" s="479" t="str">
        <f>'Outdoor Labor'!M39</f>
        <v/>
      </c>
      <c r="E40" s="418"/>
      <c r="F40" s="480" t="str">
        <f t="shared" si="0"/>
        <v/>
      </c>
      <c r="G40" s="420"/>
      <c r="H40" s="420"/>
      <c r="I40" s="420"/>
      <c r="J40" s="421"/>
      <c r="K40" s="481" t="str">
        <f t="shared" si="1"/>
        <v/>
      </c>
      <c r="L40" s="420"/>
      <c r="M40" s="420"/>
      <c r="N40" s="420"/>
      <c r="O40" s="420"/>
      <c r="P40" s="420"/>
      <c r="Q40" s="420"/>
      <c r="R40" s="422"/>
      <c r="S40" s="421"/>
      <c r="T40" s="481" t="str">
        <f t="shared" si="2"/>
        <v/>
      </c>
      <c r="U40" s="423"/>
      <c r="V40" s="424"/>
      <c r="W40" s="427"/>
      <c r="X40" s="420"/>
      <c r="Y40" s="34"/>
      <c r="Z40" s="34"/>
      <c r="AA40" s="34"/>
      <c r="AB40" s="34"/>
      <c r="AC40" s="34"/>
      <c r="AD40" s="34"/>
      <c r="AE40" s="34"/>
      <c r="AF40" s="34">
        <f t="shared" si="3"/>
        <v>0</v>
      </c>
      <c r="AG40" s="34">
        <f t="shared" si="4"/>
        <v>0</v>
      </c>
      <c r="AH40" s="34">
        <f t="shared" si="5"/>
        <v>0</v>
      </c>
    </row>
    <row r="41" spans="1:34" ht="14" x14ac:dyDescent="0.35">
      <c r="A41" s="173"/>
      <c r="B41" s="428"/>
      <c r="C41" s="429"/>
      <c r="D41" s="479" t="str">
        <f>'Outdoor Labor'!M40</f>
        <v/>
      </c>
      <c r="E41" s="418"/>
      <c r="F41" s="480" t="str">
        <f t="shared" si="0"/>
        <v/>
      </c>
      <c r="G41" s="420"/>
      <c r="H41" s="420"/>
      <c r="I41" s="420"/>
      <c r="J41" s="421"/>
      <c r="K41" s="481" t="str">
        <f t="shared" si="1"/>
        <v/>
      </c>
      <c r="L41" s="420"/>
      <c r="M41" s="420"/>
      <c r="N41" s="420"/>
      <c r="O41" s="420"/>
      <c r="P41" s="420"/>
      <c r="Q41" s="420"/>
      <c r="R41" s="422"/>
      <c r="S41" s="421"/>
      <c r="T41" s="481" t="str">
        <f t="shared" si="2"/>
        <v/>
      </c>
      <c r="U41" s="423"/>
      <c r="V41" s="424"/>
      <c r="W41" s="427"/>
      <c r="X41" s="420"/>
      <c r="Y41" s="34"/>
      <c r="Z41" s="34"/>
      <c r="AA41" s="34"/>
      <c r="AB41" s="34"/>
      <c r="AC41" s="34"/>
      <c r="AD41" s="34"/>
      <c r="AE41" s="34"/>
      <c r="AF41" s="34">
        <f t="shared" si="3"/>
        <v>0</v>
      </c>
      <c r="AG41" s="34">
        <f t="shared" si="4"/>
        <v>0</v>
      </c>
      <c r="AH41" s="34">
        <f t="shared" si="5"/>
        <v>0</v>
      </c>
    </row>
    <row r="42" spans="1:34" ht="14" x14ac:dyDescent="0.35">
      <c r="A42" s="173"/>
      <c r="B42" s="428"/>
      <c r="C42" s="429"/>
      <c r="D42" s="479" t="str">
        <f>'Outdoor Labor'!M41</f>
        <v/>
      </c>
      <c r="E42" s="418"/>
      <c r="F42" s="480" t="str">
        <f t="shared" si="0"/>
        <v/>
      </c>
      <c r="G42" s="420"/>
      <c r="H42" s="420"/>
      <c r="I42" s="420"/>
      <c r="J42" s="421"/>
      <c r="K42" s="481" t="str">
        <f t="shared" si="1"/>
        <v/>
      </c>
      <c r="L42" s="420"/>
      <c r="M42" s="420"/>
      <c r="N42" s="420"/>
      <c r="O42" s="420"/>
      <c r="P42" s="420"/>
      <c r="Q42" s="420"/>
      <c r="R42" s="422"/>
      <c r="S42" s="421"/>
      <c r="T42" s="481" t="str">
        <f t="shared" si="2"/>
        <v/>
      </c>
      <c r="U42" s="423"/>
      <c r="V42" s="424"/>
      <c r="W42" s="427"/>
      <c r="X42" s="420"/>
      <c r="Y42" s="34"/>
      <c r="Z42" s="34"/>
      <c r="AA42" s="34"/>
      <c r="AB42" s="34"/>
      <c r="AC42" s="34"/>
      <c r="AD42" s="34"/>
      <c r="AE42" s="34"/>
      <c r="AF42" s="34">
        <f t="shared" si="3"/>
        <v>0</v>
      </c>
      <c r="AG42" s="34">
        <f t="shared" si="4"/>
        <v>0</v>
      </c>
      <c r="AH42" s="34">
        <f t="shared" si="5"/>
        <v>0</v>
      </c>
    </row>
    <row r="43" spans="1:34" ht="14" x14ac:dyDescent="0.35">
      <c r="A43" s="173"/>
      <c r="B43" s="428"/>
      <c r="C43" s="429"/>
      <c r="D43" s="479" t="str">
        <f>'Outdoor Labor'!M42</f>
        <v/>
      </c>
      <c r="E43" s="418"/>
      <c r="F43" s="480" t="str">
        <f t="shared" si="0"/>
        <v/>
      </c>
      <c r="G43" s="420"/>
      <c r="H43" s="420"/>
      <c r="I43" s="420"/>
      <c r="J43" s="421"/>
      <c r="K43" s="481" t="str">
        <f t="shared" si="1"/>
        <v/>
      </c>
      <c r="L43" s="420"/>
      <c r="M43" s="420"/>
      <c r="N43" s="420"/>
      <c r="O43" s="420"/>
      <c r="P43" s="420"/>
      <c r="Q43" s="420"/>
      <c r="R43" s="422"/>
      <c r="S43" s="421"/>
      <c r="T43" s="481" t="str">
        <f t="shared" si="2"/>
        <v/>
      </c>
      <c r="U43" s="423"/>
      <c r="V43" s="424"/>
      <c r="W43" s="427"/>
      <c r="X43" s="420"/>
      <c r="Y43" s="34"/>
      <c r="Z43" s="34"/>
      <c r="AA43" s="34"/>
      <c r="AB43" s="34"/>
      <c r="AC43" s="34"/>
      <c r="AD43" s="34"/>
      <c r="AE43" s="34"/>
      <c r="AF43" s="34">
        <f t="shared" si="3"/>
        <v>0</v>
      </c>
      <c r="AG43" s="34">
        <f t="shared" si="4"/>
        <v>0</v>
      </c>
      <c r="AH43" s="34">
        <f t="shared" si="5"/>
        <v>0</v>
      </c>
    </row>
    <row r="44" spans="1:34" ht="14" x14ac:dyDescent="0.35">
      <c r="A44" s="173"/>
      <c r="B44" s="428"/>
      <c r="C44" s="429"/>
      <c r="D44" s="479" t="str">
        <f>'Outdoor Labor'!M43</f>
        <v/>
      </c>
      <c r="E44" s="418"/>
      <c r="F44" s="480" t="str">
        <f t="shared" si="0"/>
        <v/>
      </c>
      <c r="G44" s="420"/>
      <c r="H44" s="420"/>
      <c r="I44" s="420"/>
      <c r="J44" s="421"/>
      <c r="K44" s="481" t="str">
        <f t="shared" si="1"/>
        <v/>
      </c>
      <c r="L44" s="420"/>
      <c r="M44" s="420"/>
      <c r="N44" s="420"/>
      <c r="O44" s="420"/>
      <c r="P44" s="420"/>
      <c r="Q44" s="420"/>
      <c r="R44" s="422"/>
      <c r="S44" s="421"/>
      <c r="T44" s="481" t="str">
        <f t="shared" si="2"/>
        <v/>
      </c>
      <c r="U44" s="423"/>
      <c r="V44" s="424"/>
      <c r="W44" s="427"/>
      <c r="X44" s="420"/>
      <c r="Y44" s="34"/>
      <c r="Z44" s="34"/>
      <c r="AA44" s="34"/>
      <c r="AB44" s="34"/>
      <c r="AC44" s="34"/>
      <c r="AD44" s="34"/>
      <c r="AE44" s="34"/>
      <c r="AF44" s="34">
        <f t="shared" si="3"/>
        <v>0</v>
      </c>
      <c r="AG44" s="34">
        <f t="shared" si="4"/>
        <v>0</v>
      </c>
      <c r="AH44" s="34">
        <f t="shared" si="5"/>
        <v>0</v>
      </c>
    </row>
    <row r="45" spans="1:34" ht="14.5" thickBot="1" x14ac:dyDescent="0.4">
      <c r="A45" s="173"/>
      <c r="B45" s="431"/>
      <c r="C45" s="432"/>
      <c r="D45" s="479" t="str">
        <f>'Outdoor Labor'!M44</f>
        <v/>
      </c>
      <c r="E45" s="418"/>
      <c r="F45" s="480" t="str">
        <f t="shared" si="0"/>
        <v/>
      </c>
      <c r="G45" s="420"/>
      <c r="H45" s="420"/>
      <c r="I45" s="420"/>
      <c r="J45" s="421"/>
      <c r="K45" s="481" t="str">
        <f t="shared" si="1"/>
        <v/>
      </c>
      <c r="L45" s="420"/>
      <c r="M45" s="420"/>
      <c r="N45" s="420"/>
      <c r="O45" s="420"/>
      <c r="P45" s="420"/>
      <c r="Q45" s="420"/>
      <c r="R45" s="422"/>
      <c r="S45" s="421"/>
      <c r="T45" s="481" t="str">
        <f t="shared" si="2"/>
        <v/>
      </c>
      <c r="U45" s="423"/>
      <c r="V45" s="424"/>
      <c r="W45" s="427"/>
      <c r="X45" s="420"/>
      <c r="Y45" s="34"/>
      <c r="Z45" s="34"/>
      <c r="AA45" s="34"/>
      <c r="AB45" s="34"/>
      <c r="AC45" s="34"/>
      <c r="AD45" s="34"/>
      <c r="AE45" s="34"/>
      <c r="AF45" s="34">
        <f t="shared" si="3"/>
        <v>0</v>
      </c>
      <c r="AG45" s="34">
        <f t="shared" si="4"/>
        <v>0</v>
      </c>
      <c r="AH45" s="34">
        <f t="shared" si="5"/>
        <v>0</v>
      </c>
    </row>
    <row r="46" spans="1:34" ht="14" thickTop="1" x14ac:dyDescent="0.3">
      <c r="A46" s="173"/>
      <c r="B46" s="301" t="s">
        <v>194</v>
      </c>
      <c r="C46" s="301"/>
      <c r="D46" s="302">
        <f t="shared" ref="D46:I46" si="6">SUM(D6:D45)</f>
        <v>0</v>
      </c>
      <c r="E46" s="302">
        <f t="shared" si="6"/>
        <v>14994</v>
      </c>
      <c r="F46" s="302">
        <f t="shared" si="6"/>
        <v>14994</v>
      </c>
      <c r="G46" s="303">
        <f t="shared" si="6"/>
        <v>50000</v>
      </c>
      <c r="H46" s="303">
        <f t="shared" si="6"/>
        <v>0</v>
      </c>
      <c r="I46" s="303">
        <f t="shared" si="6"/>
        <v>0</v>
      </c>
      <c r="J46" s="304"/>
      <c r="K46" s="306"/>
      <c r="L46" s="302">
        <f t="shared" ref="L46:R46" si="7">SUM(L6:L45)</f>
        <v>393</v>
      </c>
      <c r="M46" s="302">
        <f t="shared" si="7"/>
        <v>0</v>
      </c>
      <c r="N46" s="302">
        <f t="shared" si="7"/>
        <v>0</v>
      </c>
      <c r="O46" s="302">
        <f t="shared" si="7"/>
        <v>6915</v>
      </c>
      <c r="P46" s="302">
        <f t="shared" si="7"/>
        <v>2875</v>
      </c>
      <c r="Q46" s="302">
        <f t="shared" si="7"/>
        <v>998</v>
      </c>
      <c r="R46" s="305">
        <f t="shared" si="7"/>
        <v>26136</v>
      </c>
      <c r="S46" s="304"/>
      <c r="T46" s="301"/>
      <c r="U46" s="307"/>
      <c r="V46" s="307"/>
      <c r="W46" s="308"/>
      <c r="X46" s="309"/>
      <c r="Y46" s="53"/>
      <c r="Z46" s="34"/>
      <c r="AA46" s="34"/>
      <c r="AB46" s="34"/>
      <c r="AC46" s="34"/>
      <c r="AD46" s="34"/>
      <c r="AE46" s="34"/>
      <c r="AF46" s="34">
        <f>SUM(AF6:AF45)</f>
        <v>15</v>
      </c>
      <c r="AG46" s="67">
        <f>SUM(AG6:AG45)</f>
        <v>653400</v>
      </c>
      <c r="AH46" s="67">
        <f>SUM(AH6:AH45)</f>
        <v>43560</v>
      </c>
    </row>
    <row r="47" spans="1:34" x14ac:dyDescent="0.3">
      <c r="B47" s="34"/>
      <c r="C47" s="34"/>
      <c r="D47" s="34"/>
      <c r="E47" s="34"/>
      <c r="F47" s="34"/>
      <c r="G47" s="34"/>
      <c r="H47" s="34"/>
      <c r="I47" s="34"/>
      <c r="J47" s="51"/>
      <c r="K47" s="34"/>
      <c r="L47" s="34"/>
      <c r="M47" s="34"/>
      <c r="N47" s="34"/>
      <c r="O47" s="34"/>
      <c r="P47" s="34"/>
      <c r="Q47" s="34"/>
      <c r="R47" s="34"/>
      <c r="S47" s="51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4" x14ac:dyDescent="0.3">
      <c r="B48" s="34"/>
      <c r="C48" s="34"/>
      <c r="D48" s="34"/>
      <c r="E48" s="34"/>
      <c r="F48" s="34"/>
      <c r="G48" s="34"/>
      <c r="H48" s="34"/>
      <c r="I48" s="34"/>
      <c r="J48" s="51"/>
      <c r="K48" s="34"/>
      <c r="L48" s="34"/>
      <c r="M48" s="34"/>
      <c r="N48" s="34"/>
      <c r="O48" s="34"/>
      <c r="P48" s="34"/>
      <c r="Q48" s="34"/>
      <c r="R48" s="34"/>
      <c r="S48" s="51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</row>
    <row r="49" spans="2:32" x14ac:dyDescent="0.3">
      <c r="B49" s="34"/>
      <c r="C49" s="34"/>
      <c r="D49" s="34"/>
      <c r="E49" s="34"/>
      <c r="F49" s="34"/>
      <c r="G49" s="34"/>
      <c r="H49" s="34"/>
      <c r="I49" s="34"/>
      <c r="J49" s="51"/>
      <c r="K49" s="34"/>
      <c r="L49" s="34"/>
      <c r="M49" s="34"/>
      <c r="N49" s="34"/>
      <c r="O49" s="34"/>
      <c r="P49" s="34"/>
      <c r="Q49" s="34"/>
      <c r="R49" s="34"/>
      <c r="S49" s="51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</row>
    <row r="50" spans="2:32" x14ac:dyDescent="0.3">
      <c r="B50" s="34"/>
      <c r="C50" s="34"/>
      <c r="D50" s="34"/>
      <c r="E50" s="34"/>
      <c r="F50" s="34"/>
      <c r="G50" s="34"/>
      <c r="H50" s="34"/>
      <c r="I50" s="34"/>
      <c r="J50" s="51"/>
      <c r="K50" s="34"/>
      <c r="L50" s="34"/>
      <c r="M50" s="34"/>
      <c r="N50" s="34"/>
      <c r="O50" s="34"/>
      <c r="P50" s="34"/>
      <c r="Q50" s="34"/>
      <c r="R50" s="34"/>
      <c r="S50" s="51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</row>
    <row r="51" spans="2:32" x14ac:dyDescent="0.3">
      <c r="B51" s="34"/>
      <c r="C51" s="34"/>
      <c r="D51" s="34"/>
      <c r="E51" s="34"/>
      <c r="F51" s="34"/>
      <c r="G51" s="34"/>
      <c r="H51" s="34"/>
      <c r="I51" s="34"/>
      <c r="J51" s="51"/>
      <c r="K51" s="34"/>
      <c r="L51" s="34"/>
      <c r="M51" s="34"/>
      <c r="N51" s="34"/>
      <c r="O51" s="34"/>
      <c r="P51" s="34"/>
      <c r="Q51" s="34"/>
      <c r="R51" s="34"/>
      <c r="S51" s="51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</row>
  </sheetData>
  <mergeCells count="4">
    <mergeCell ref="L3:R3"/>
    <mergeCell ref="U3:X3"/>
    <mergeCell ref="C3:I3"/>
    <mergeCell ref="D4:F4"/>
  </mergeCells>
  <phoneticPr fontId="3" type="noConversion"/>
  <printOptions horizontalCentered="1" gridLines="1"/>
  <pageMargins left="0.5" right="0.5" top="0.5" bottom="0.5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M46"/>
  <sheetViews>
    <sheetView workbookViewId="0">
      <pane xSplit="2" ySplit="4" topLeftCell="C5" activePane="bottomRight" state="frozenSplit"/>
      <selection pane="topRight" activeCell="I29" sqref="I29"/>
      <selection pane="bottomLeft" activeCell="I29" sqref="I29"/>
      <selection pane="bottomRight" activeCell="F16" sqref="F16"/>
    </sheetView>
  </sheetViews>
  <sheetFormatPr defaultColWidth="7.4609375" defaultRowHeight="13.5" x14ac:dyDescent="0.3"/>
  <cols>
    <col min="1" max="1" width="20.84375" customWidth="1"/>
    <col min="2" max="2" width="19.69140625" customWidth="1"/>
    <col min="3" max="12" width="9.15234375" customWidth="1"/>
    <col min="13" max="13" width="10.69140625" customWidth="1"/>
  </cols>
  <sheetData>
    <row r="1" spans="1:13" ht="25.5" customHeight="1" x14ac:dyDescent="0.3">
      <c r="A1" s="173"/>
      <c r="B1" s="80" t="s">
        <v>288</v>
      </c>
      <c r="F1" s="10" t="s">
        <v>288</v>
      </c>
    </row>
    <row r="2" spans="1:13" ht="74.25" customHeight="1" thickBot="1" x14ac:dyDescent="0.35">
      <c r="A2" s="173"/>
      <c r="C2" s="596" t="s">
        <v>289</v>
      </c>
      <c r="D2" s="596"/>
      <c r="E2" s="596"/>
      <c r="F2" s="596"/>
      <c r="G2" s="596"/>
      <c r="H2" s="596"/>
      <c r="I2" s="596"/>
      <c r="J2" s="596"/>
      <c r="K2" s="596"/>
      <c r="L2" s="596"/>
    </row>
    <row r="3" spans="1:13" s="64" customFormat="1" ht="39.75" customHeight="1" thickTop="1" x14ac:dyDescent="0.3">
      <c r="A3" s="200"/>
      <c r="B3" s="201" t="s">
        <v>254</v>
      </c>
      <c r="C3" s="300" t="s">
        <v>290</v>
      </c>
      <c r="D3" s="300" t="s">
        <v>291</v>
      </c>
      <c r="E3" s="300" t="s">
        <v>292</v>
      </c>
      <c r="F3" s="300" t="s">
        <v>293</v>
      </c>
      <c r="G3" s="300" t="s">
        <v>294</v>
      </c>
      <c r="H3" s="300" t="s">
        <v>295</v>
      </c>
      <c r="I3" s="300" t="s">
        <v>296</v>
      </c>
      <c r="J3" s="300" t="s">
        <v>297</v>
      </c>
      <c r="K3" s="300" t="s">
        <v>298</v>
      </c>
      <c r="L3" s="300" t="s">
        <v>299</v>
      </c>
      <c r="M3" s="210" t="s">
        <v>300</v>
      </c>
    </row>
    <row r="4" spans="1:13" ht="2.25" customHeight="1" x14ac:dyDescent="0.3">
      <c r="A4" s="17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298"/>
    </row>
    <row r="5" spans="1:13" ht="14" x14ac:dyDescent="0.35">
      <c r="A5" s="173"/>
      <c r="B5" s="199" t="str">
        <f>IF('Outdoor Crops'!B6="","",'Outdoor Crops'!B6)</f>
        <v>Cut Flowers</v>
      </c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9">
        <f t="shared" ref="M5:M44" si="0">IF(B5="","",SUM(C5:L5))</f>
        <v>0</v>
      </c>
    </row>
    <row r="6" spans="1:13" ht="14" x14ac:dyDescent="0.35">
      <c r="A6" s="173"/>
      <c r="B6" s="199" t="str">
        <f>IF('Outdoor Crops'!B7="","",'Outdoor Crops'!B7)</f>
        <v/>
      </c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9" t="str">
        <f t="shared" si="0"/>
        <v/>
      </c>
    </row>
    <row r="7" spans="1:13" ht="14" x14ac:dyDescent="0.35">
      <c r="A7" s="173"/>
      <c r="B7" s="199" t="str">
        <f>IF('Outdoor Crops'!B8="","",'Outdoor Crops'!B8)</f>
        <v/>
      </c>
      <c r="C7" s="458"/>
      <c r="D7" s="458"/>
      <c r="E7" s="458"/>
      <c r="F7" s="458"/>
      <c r="G7" s="458"/>
      <c r="H7" s="458"/>
      <c r="I7" s="458"/>
      <c r="J7" s="458"/>
      <c r="K7" s="458"/>
      <c r="L7" s="458"/>
      <c r="M7" s="459" t="str">
        <f t="shared" si="0"/>
        <v/>
      </c>
    </row>
    <row r="8" spans="1:13" ht="14" x14ac:dyDescent="0.35">
      <c r="A8" s="173"/>
      <c r="B8" s="199" t="str">
        <f>IF('Outdoor Crops'!B9="","",'Outdoor Crops'!B9)</f>
        <v/>
      </c>
      <c r="C8" s="458"/>
      <c r="D8" s="458"/>
      <c r="E8" s="458"/>
      <c r="F8" s="458"/>
      <c r="G8" s="458"/>
      <c r="H8" s="458"/>
      <c r="I8" s="458"/>
      <c r="J8" s="458"/>
      <c r="K8" s="458"/>
      <c r="L8" s="458"/>
      <c r="M8" s="459" t="str">
        <f t="shared" si="0"/>
        <v/>
      </c>
    </row>
    <row r="9" spans="1:13" ht="14" x14ac:dyDescent="0.35">
      <c r="A9" s="173"/>
      <c r="B9" s="199" t="str">
        <f>IF('Outdoor Crops'!B10="","",'Outdoor Crops'!B10)</f>
        <v/>
      </c>
      <c r="C9" s="458"/>
      <c r="D9" s="458"/>
      <c r="E9" s="458"/>
      <c r="F9" s="458"/>
      <c r="G9" s="458"/>
      <c r="H9" s="458"/>
      <c r="I9" s="458"/>
      <c r="J9" s="458"/>
      <c r="K9" s="458"/>
      <c r="L9" s="458"/>
      <c r="M9" s="459" t="str">
        <f t="shared" si="0"/>
        <v/>
      </c>
    </row>
    <row r="10" spans="1:13" ht="14" x14ac:dyDescent="0.35">
      <c r="A10" s="173"/>
      <c r="B10" s="199" t="str">
        <f>IF('Outdoor Crops'!B11="","",'Outdoor Crops'!B11)</f>
        <v/>
      </c>
      <c r="C10" s="458"/>
      <c r="D10" s="458"/>
      <c r="E10" s="458"/>
      <c r="F10" s="458"/>
      <c r="G10" s="458"/>
      <c r="H10" s="458"/>
      <c r="I10" s="458"/>
      <c r="J10" s="458"/>
      <c r="K10" s="458"/>
      <c r="L10" s="458"/>
      <c r="M10" s="459" t="str">
        <f t="shared" si="0"/>
        <v/>
      </c>
    </row>
    <row r="11" spans="1:13" ht="14" x14ac:dyDescent="0.35">
      <c r="A11" s="173"/>
      <c r="B11" s="199" t="str">
        <f>IF('Outdoor Crops'!B12="","",'Outdoor Crops'!B12)</f>
        <v/>
      </c>
      <c r="C11" s="458"/>
      <c r="D11" s="458"/>
      <c r="E11" s="458"/>
      <c r="F11" s="458"/>
      <c r="G11" s="458"/>
      <c r="H11" s="458"/>
      <c r="I11" s="458"/>
      <c r="J11" s="458"/>
      <c r="K11" s="458"/>
      <c r="L11" s="458"/>
      <c r="M11" s="459" t="str">
        <f t="shared" si="0"/>
        <v/>
      </c>
    </row>
    <row r="12" spans="1:13" ht="14" x14ac:dyDescent="0.35">
      <c r="A12" s="173"/>
      <c r="B12" s="199" t="str">
        <f>IF('Outdoor Crops'!B13="","",'Outdoor Crops'!B13)</f>
        <v/>
      </c>
      <c r="C12" s="458"/>
      <c r="D12" s="458"/>
      <c r="E12" s="458"/>
      <c r="F12" s="458"/>
      <c r="G12" s="458"/>
      <c r="H12" s="458"/>
      <c r="I12" s="458"/>
      <c r="J12" s="458"/>
      <c r="K12" s="458"/>
      <c r="L12" s="458"/>
      <c r="M12" s="459" t="str">
        <f t="shared" si="0"/>
        <v/>
      </c>
    </row>
    <row r="13" spans="1:13" ht="14" x14ac:dyDescent="0.35">
      <c r="A13" s="173"/>
      <c r="B13" s="199" t="str">
        <f>IF('Outdoor Crops'!B14="","",'Outdoor Crops'!B14)</f>
        <v/>
      </c>
      <c r="C13" s="458"/>
      <c r="D13" s="458"/>
      <c r="E13" s="458"/>
      <c r="F13" s="458"/>
      <c r="G13" s="458"/>
      <c r="H13" s="458"/>
      <c r="I13" s="458"/>
      <c r="J13" s="458"/>
      <c r="K13" s="458"/>
      <c r="L13" s="458"/>
      <c r="M13" s="459" t="str">
        <f t="shared" si="0"/>
        <v/>
      </c>
    </row>
    <row r="14" spans="1:13" ht="14" x14ac:dyDescent="0.35">
      <c r="A14" s="173"/>
      <c r="B14" s="199" t="str">
        <f>IF('Outdoor Crops'!B15="","",'Outdoor Crops'!B15)</f>
        <v/>
      </c>
      <c r="C14" s="458"/>
      <c r="D14" s="458"/>
      <c r="E14" s="458"/>
      <c r="F14" s="458"/>
      <c r="G14" s="458"/>
      <c r="H14" s="458"/>
      <c r="I14" s="458"/>
      <c r="J14" s="458"/>
      <c r="K14" s="458"/>
      <c r="L14" s="458"/>
      <c r="M14" s="459" t="str">
        <f t="shared" si="0"/>
        <v/>
      </c>
    </row>
    <row r="15" spans="1:13" ht="14" x14ac:dyDescent="0.35">
      <c r="A15" s="173"/>
      <c r="B15" s="199" t="str">
        <f>IF('Outdoor Crops'!B16="","",'Outdoor Crops'!B16)</f>
        <v/>
      </c>
      <c r="C15" s="458"/>
      <c r="D15" s="458"/>
      <c r="E15" s="458"/>
      <c r="F15" s="458"/>
      <c r="G15" s="458"/>
      <c r="H15" s="458"/>
      <c r="I15" s="458"/>
      <c r="J15" s="458"/>
      <c r="K15" s="458"/>
      <c r="L15" s="458"/>
      <c r="M15" s="459" t="str">
        <f t="shared" si="0"/>
        <v/>
      </c>
    </row>
    <row r="16" spans="1:13" ht="14" x14ac:dyDescent="0.35">
      <c r="A16" s="173"/>
      <c r="B16" s="199" t="str">
        <f>IF('Outdoor Crops'!B17="","",'Outdoor Crops'!B17)</f>
        <v/>
      </c>
      <c r="C16" s="458"/>
      <c r="D16" s="458"/>
      <c r="E16" s="458"/>
      <c r="F16" s="458"/>
      <c r="G16" s="458"/>
      <c r="H16" s="458"/>
      <c r="I16" s="458"/>
      <c r="J16" s="458"/>
      <c r="K16" s="458"/>
      <c r="L16" s="458"/>
      <c r="M16" s="459" t="str">
        <f t="shared" si="0"/>
        <v/>
      </c>
    </row>
    <row r="17" spans="1:13" ht="14" x14ac:dyDescent="0.35">
      <c r="A17" s="173"/>
      <c r="B17" s="199" t="str">
        <f>IF('Outdoor Crops'!B18="","",'Outdoor Crops'!B18)</f>
        <v/>
      </c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9" t="str">
        <f t="shared" si="0"/>
        <v/>
      </c>
    </row>
    <row r="18" spans="1:13" ht="14" x14ac:dyDescent="0.35">
      <c r="A18" s="173"/>
      <c r="B18" s="199" t="str">
        <f>IF('Outdoor Crops'!B19="","",'Outdoor Crops'!B19)</f>
        <v/>
      </c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9" t="str">
        <f t="shared" si="0"/>
        <v/>
      </c>
    </row>
    <row r="19" spans="1:13" ht="14" x14ac:dyDescent="0.35">
      <c r="A19" s="173"/>
      <c r="B19" s="199" t="str">
        <f>IF('Outdoor Crops'!B20="","",'Outdoor Crops'!B20)</f>
        <v/>
      </c>
      <c r="C19" s="458"/>
      <c r="D19" s="458"/>
      <c r="E19" s="458"/>
      <c r="F19" s="458"/>
      <c r="G19" s="458"/>
      <c r="H19" s="458"/>
      <c r="I19" s="458"/>
      <c r="J19" s="458"/>
      <c r="K19" s="458"/>
      <c r="L19" s="458"/>
      <c r="M19" s="459" t="str">
        <f t="shared" si="0"/>
        <v/>
      </c>
    </row>
    <row r="20" spans="1:13" ht="14" x14ac:dyDescent="0.35">
      <c r="A20" s="173"/>
      <c r="B20" s="199" t="str">
        <f>IF('Outdoor Crops'!B21="","",'Outdoor Crops'!B21)</f>
        <v/>
      </c>
      <c r="C20" s="458"/>
      <c r="D20" s="458"/>
      <c r="E20" s="458"/>
      <c r="F20" s="458"/>
      <c r="G20" s="458"/>
      <c r="H20" s="458"/>
      <c r="I20" s="458"/>
      <c r="J20" s="458"/>
      <c r="K20" s="458"/>
      <c r="L20" s="458"/>
      <c r="M20" s="459" t="str">
        <f t="shared" si="0"/>
        <v/>
      </c>
    </row>
    <row r="21" spans="1:13" ht="14" x14ac:dyDescent="0.35">
      <c r="A21" s="173"/>
      <c r="B21" s="199" t="str">
        <f>IF('Outdoor Crops'!B22="","",'Outdoor Crops'!B22)</f>
        <v/>
      </c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9" t="str">
        <f t="shared" si="0"/>
        <v/>
      </c>
    </row>
    <row r="22" spans="1:13" ht="14" x14ac:dyDescent="0.35">
      <c r="A22" s="173"/>
      <c r="B22" s="199" t="str">
        <f>IF('Outdoor Crops'!B23="","",'Outdoor Crops'!B23)</f>
        <v/>
      </c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9" t="str">
        <f t="shared" si="0"/>
        <v/>
      </c>
    </row>
    <row r="23" spans="1:13" ht="14" x14ac:dyDescent="0.35">
      <c r="A23" s="173"/>
      <c r="B23" s="199" t="str">
        <f>IF('Outdoor Crops'!B24="","",'Outdoor Crops'!B24)</f>
        <v/>
      </c>
      <c r="C23" s="458"/>
      <c r="D23" s="458"/>
      <c r="E23" s="458"/>
      <c r="F23" s="458"/>
      <c r="G23" s="458"/>
      <c r="H23" s="458"/>
      <c r="I23" s="458"/>
      <c r="J23" s="458"/>
      <c r="K23" s="458"/>
      <c r="L23" s="458"/>
      <c r="M23" s="459" t="str">
        <f t="shared" si="0"/>
        <v/>
      </c>
    </row>
    <row r="24" spans="1:13" ht="14" x14ac:dyDescent="0.35">
      <c r="A24" s="173"/>
      <c r="B24" s="199" t="str">
        <f>IF('Outdoor Crops'!B25="","",'Outdoor Crops'!B25)</f>
        <v/>
      </c>
      <c r="C24" s="458"/>
      <c r="D24" s="458"/>
      <c r="E24" s="458"/>
      <c r="F24" s="458"/>
      <c r="G24" s="458"/>
      <c r="H24" s="458"/>
      <c r="I24" s="458"/>
      <c r="J24" s="458"/>
      <c r="K24" s="458"/>
      <c r="L24" s="458"/>
      <c r="M24" s="459" t="str">
        <f t="shared" si="0"/>
        <v/>
      </c>
    </row>
    <row r="25" spans="1:13" ht="14" x14ac:dyDescent="0.35">
      <c r="A25" s="173"/>
      <c r="B25" s="199" t="str">
        <f>IF('Outdoor Crops'!B26="","",'Outdoor Crops'!B26)</f>
        <v/>
      </c>
      <c r="C25" s="458"/>
      <c r="D25" s="458"/>
      <c r="E25" s="458"/>
      <c r="F25" s="458"/>
      <c r="G25" s="458"/>
      <c r="H25" s="458"/>
      <c r="I25" s="458"/>
      <c r="J25" s="458"/>
      <c r="K25" s="458"/>
      <c r="L25" s="458"/>
      <c r="M25" s="459" t="str">
        <f t="shared" si="0"/>
        <v/>
      </c>
    </row>
    <row r="26" spans="1:13" ht="14" x14ac:dyDescent="0.35">
      <c r="A26" s="173"/>
      <c r="B26" s="199" t="str">
        <f>IF('Outdoor Crops'!B27="","",'Outdoor Crops'!B27)</f>
        <v/>
      </c>
      <c r="C26" s="458"/>
      <c r="D26" s="458"/>
      <c r="E26" s="458"/>
      <c r="F26" s="458"/>
      <c r="G26" s="458"/>
      <c r="H26" s="458"/>
      <c r="I26" s="458"/>
      <c r="J26" s="458"/>
      <c r="K26" s="458"/>
      <c r="L26" s="458"/>
      <c r="M26" s="459" t="str">
        <f t="shared" si="0"/>
        <v/>
      </c>
    </row>
    <row r="27" spans="1:13" ht="14" x14ac:dyDescent="0.35">
      <c r="A27" s="173"/>
      <c r="B27" s="199" t="str">
        <f>IF('Outdoor Crops'!B28="","",'Outdoor Crops'!B28)</f>
        <v/>
      </c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9" t="str">
        <f t="shared" si="0"/>
        <v/>
      </c>
    </row>
    <row r="28" spans="1:13" ht="14" x14ac:dyDescent="0.35">
      <c r="A28" s="173"/>
      <c r="B28" s="199" t="str">
        <f>IF('Outdoor Crops'!B29="","",'Outdoor Crops'!B29)</f>
        <v/>
      </c>
      <c r="C28" s="458"/>
      <c r="D28" s="458"/>
      <c r="E28" s="458"/>
      <c r="F28" s="458"/>
      <c r="G28" s="458"/>
      <c r="H28" s="458"/>
      <c r="I28" s="458"/>
      <c r="J28" s="458"/>
      <c r="K28" s="458"/>
      <c r="L28" s="458"/>
      <c r="M28" s="459" t="str">
        <f t="shared" si="0"/>
        <v/>
      </c>
    </row>
    <row r="29" spans="1:13" ht="14" x14ac:dyDescent="0.35">
      <c r="A29" s="173"/>
      <c r="B29" s="199" t="str">
        <f>IF('Outdoor Crops'!B30="","",'Outdoor Crops'!B30)</f>
        <v/>
      </c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9" t="str">
        <f t="shared" si="0"/>
        <v/>
      </c>
    </row>
    <row r="30" spans="1:13" ht="14" x14ac:dyDescent="0.35">
      <c r="A30" s="173"/>
      <c r="B30" s="199" t="str">
        <f>IF('Outdoor Crops'!B31="","",'Outdoor Crops'!B31)</f>
        <v/>
      </c>
      <c r="C30" s="458"/>
      <c r="D30" s="458"/>
      <c r="E30" s="458"/>
      <c r="F30" s="458"/>
      <c r="G30" s="458"/>
      <c r="H30" s="458"/>
      <c r="I30" s="458"/>
      <c r="J30" s="458"/>
      <c r="K30" s="458"/>
      <c r="L30" s="458"/>
      <c r="M30" s="459" t="str">
        <f t="shared" si="0"/>
        <v/>
      </c>
    </row>
    <row r="31" spans="1:13" ht="14" x14ac:dyDescent="0.35">
      <c r="A31" s="173"/>
      <c r="B31" s="199" t="str">
        <f>IF('Outdoor Crops'!B32="","",'Outdoor Crops'!B32)</f>
        <v/>
      </c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9" t="str">
        <f t="shared" si="0"/>
        <v/>
      </c>
    </row>
    <row r="32" spans="1:13" ht="14" x14ac:dyDescent="0.35">
      <c r="A32" s="173"/>
      <c r="B32" s="199" t="str">
        <f>IF('Outdoor Crops'!B33="","",'Outdoor Crops'!B33)</f>
        <v/>
      </c>
      <c r="C32" s="458"/>
      <c r="D32" s="458"/>
      <c r="E32" s="458"/>
      <c r="F32" s="458"/>
      <c r="G32" s="458"/>
      <c r="H32" s="458"/>
      <c r="I32" s="458"/>
      <c r="J32" s="458"/>
      <c r="K32" s="458"/>
      <c r="L32" s="458"/>
      <c r="M32" s="459" t="str">
        <f t="shared" si="0"/>
        <v/>
      </c>
    </row>
    <row r="33" spans="1:13" ht="14" x14ac:dyDescent="0.35">
      <c r="A33" s="173"/>
      <c r="B33" s="199" t="str">
        <f>IF('Outdoor Crops'!B34="","",'Outdoor Crops'!B34)</f>
        <v/>
      </c>
      <c r="C33" s="458"/>
      <c r="D33" s="458"/>
      <c r="E33" s="458"/>
      <c r="F33" s="458"/>
      <c r="G33" s="458"/>
      <c r="H33" s="458"/>
      <c r="I33" s="458"/>
      <c r="J33" s="458"/>
      <c r="K33" s="458"/>
      <c r="L33" s="458"/>
      <c r="M33" s="459" t="str">
        <f t="shared" si="0"/>
        <v/>
      </c>
    </row>
    <row r="34" spans="1:13" ht="14" x14ac:dyDescent="0.35">
      <c r="A34" s="173"/>
      <c r="B34" s="199" t="str">
        <f>IF('Outdoor Crops'!B35="","",'Outdoor Crops'!B35)</f>
        <v/>
      </c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9" t="str">
        <f t="shared" si="0"/>
        <v/>
      </c>
    </row>
    <row r="35" spans="1:13" ht="14" x14ac:dyDescent="0.35">
      <c r="A35" s="173"/>
      <c r="B35" s="199" t="str">
        <f>IF('Outdoor Crops'!B36="","",'Outdoor Crops'!B36)</f>
        <v/>
      </c>
      <c r="C35" s="458"/>
      <c r="D35" s="458"/>
      <c r="E35" s="458"/>
      <c r="F35" s="458"/>
      <c r="G35" s="458"/>
      <c r="H35" s="458"/>
      <c r="I35" s="458"/>
      <c r="J35" s="458"/>
      <c r="K35" s="458"/>
      <c r="L35" s="458"/>
      <c r="M35" s="459" t="str">
        <f t="shared" si="0"/>
        <v/>
      </c>
    </row>
    <row r="36" spans="1:13" ht="14" x14ac:dyDescent="0.35">
      <c r="A36" s="173"/>
      <c r="B36" s="199" t="str">
        <f>IF('Outdoor Crops'!B37="","",'Outdoor Crops'!B37)</f>
        <v/>
      </c>
      <c r="C36" s="458"/>
      <c r="D36" s="458"/>
      <c r="E36" s="458"/>
      <c r="F36" s="458"/>
      <c r="G36" s="458"/>
      <c r="H36" s="458"/>
      <c r="I36" s="458"/>
      <c r="J36" s="458"/>
      <c r="K36" s="458"/>
      <c r="L36" s="458"/>
      <c r="M36" s="459" t="str">
        <f t="shared" si="0"/>
        <v/>
      </c>
    </row>
    <row r="37" spans="1:13" ht="14" x14ac:dyDescent="0.35">
      <c r="A37" s="173"/>
      <c r="B37" s="199" t="str">
        <f>IF('Outdoor Crops'!B38="","",'Outdoor Crops'!B38)</f>
        <v/>
      </c>
      <c r="C37" s="458"/>
      <c r="D37" s="458"/>
      <c r="E37" s="458"/>
      <c r="F37" s="458"/>
      <c r="G37" s="458"/>
      <c r="H37" s="458"/>
      <c r="I37" s="458"/>
      <c r="J37" s="458"/>
      <c r="K37" s="458"/>
      <c r="L37" s="458"/>
      <c r="M37" s="459" t="str">
        <f t="shared" si="0"/>
        <v/>
      </c>
    </row>
    <row r="38" spans="1:13" ht="14" x14ac:dyDescent="0.35">
      <c r="A38" s="173"/>
      <c r="B38" s="199" t="str">
        <f>IF('Outdoor Crops'!B39="","",'Outdoor Crops'!B39)</f>
        <v/>
      </c>
      <c r="C38" s="458"/>
      <c r="D38" s="458"/>
      <c r="E38" s="458"/>
      <c r="F38" s="458"/>
      <c r="G38" s="458"/>
      <c r="H38" s="458"/>
      <c r="I38" s="458"/>
      <c r="J38" s="458"/>
      <c r="K38" s="458"/>
      <c r="L38" s="458"/>
      <c r="M38" s="459" t="str">
        <f t="shared" si="0"/>
        <v/>
      </c>
    </row>
    <row r="39" spans="1:13" ht="14" x14ac:dyDescent="0.35">
      <c r="A39" s="173"/>
      <c r="B39" s="199" t="str">
        <f>IF('Outdoor Crops'!B40="","",'Outdoor Crops'!B40)</f>
        <v/>
      </c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9" t="str">
        <f t="shared" si="0"/>
        <v/>
      </c>
    </row>
    <row r="40" spans="1:13" ht="14" x14ac:dyDescent="0.35">
      <c r="A40" s="173"/>
      <c r="B40" s="199" t="str">
        <f>IF('Outdoor Crops'!B41="","",'Outdoor Crops'!B41)</f>
        <v/>
      </c>
      <c r="C40" s="458"/>
      <c r="D40" s="458"/>
      <c r="E40" s="458"/>
      <c r="F40" s="458"/>
      <c r="G40" s="458"/>
      <c r="H40" s="458"/>
      <c r="I40" s="458"/>
      <c r="J40" s="458"/>
      <c r="K40" s="458"/>
      <c r="L40" s="458"/>
      <c r="M40" s="459" t="str">
        <f t="shared" si="0"/>
        <v/>
      </c>
    </row>
    <row r="41" spans="1:13" ht="14" x14ac:dyDescent="0.35">
      <c r="A41" s="173"/>
      <c r="B41" s="199" t="str">
        <f>IF('Outdoor Crops'!B42="","",'Outdoor Crops'!B42)</f>
        <v/>
      </c>
      <c r="C41" s="458"/>
      <c r="D41" s="458"/>
      <c r="E41" s="458"/>
      <c r="F41" s="458"/>
      <c r="G41" s="458"/>
      <c r="H41" s="458"/>
      <c r="I41" s="458"/>
      <c r="J41" s="458"/>
      <c r="K41" s="458"/>
      <c r="L41" s="458"/>
      <c r="M41" s="459" t="str">
        <f t="shared" si="0"/>
        <v/>
      </c>
    </row>
    <row r="42" spans="1:13" ht="14" x14ac:dyDescent="0.35">
      <c r="A42" s="173"/>
      <c r="B42" s="199" t="str">
        <f>IF('Outdoor Crops'!B43="","",'Outdoor Crops'!B43)</f>
        <v/>
      </c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9" t="str">
        <f t="shared" si="0"/>
        <v/>
      </c>
    </row>
    <row r="43" spans="1:13" ht="14" x14ac:dyDescent="0.35">
      <c r="A43" s="173"/>
      <c r="B43" s="199" t="str">
        <f>IF('Outdoor Crops'!B44="","",'Outdoor Crops'!B44)</f>
        <v/>
      </c>
      <c r="C43" s="458"/>
      <c r="D43" s="458"/>
      <c r="E43" s="458"/>
      <c r="F43" s="458"/>
      <c r="G43" s="458"/>
      <c r="H43" s="458"/>
      <c r="I43" s="458"/>
      <c r="J43" s="458"/>
      <c r="K43" s="458"/>
      <c r="L43" s="458"/>
      <c r="M43" s="459" t="str">
        <f t="shared" si="0"/>
        <v/>
      </c>
    </row>
    <row r="44" spans="1:13" ht="14" x14ac:dyDescent="0.35">
      <c r="A44" s="173"/>
      <c r="B44" s="199" t="str">
        <f>IF('Outdoor Crops'!B45="","",'Outdoor Crops'!B45)</f>
        <v/>
      </c>
      <c r="C44" s="458"/>
      <c r="D44" s="458"/>
      <c r="E44" s="458"/>
      <c r="F44" s="458"/>
      <c r="G44" s="458"/>
      <c r="H44" s="458"/>
      <c r="I44" s="458"/>
      <c r="J44" s="458"/>
      <c r="K44" s="460"/>
      <c r="L44" s="460"/>
      <c r="M44" s="461" t="str">
        <f t="shared" si="0"/>
        <v/>
      </c>
    </row>
    <row r="45" spans="1:13" ht="14" thickBot="1" x14ac:dyDescent="0.35">
      <c r="K45" s="79" t="s">
        <v>301</v>
      </c>
      <c r="L45" s="78"/>
      <c r="M45" s="299">
        <f>SUM(M5:M44)</f>
        <v>0</v>
      </c>
    </row>
    <row r="46" spans="1:13" ht="14" thickTop="1" x14ac:dyDescent="0.3"/>
  </sheetData>
  <mergeCells count="1">
    <mergeCell ref="C2:L2"/>
  </mergeCells>
  <phoneticPr fontId="3" type="noConversion"/>
  <printOptions horizontalCentered="1"/>
  <pageMargins left="0.5" right="0.5" top="0.5" bottom="0.5" header="0.5" footer="0.5"/>
  <pageSetup scale="69" orientation="portrait" horizontalDpi="360" verticalDpi="36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S45"/>
  <sheetViews>
    <sheetView zoomScale="85" zoomScaleNormal="85" workbookViewId="0">
      <pane xSplit="2" ySplit="3" topLeftCell="L4" activePane="bottomRight" state="frozenSplit"/>
      <selection pane="topRight" activeCell="I29" sqref="I29"/>
      <selection pane="bottomLeft" activeCell="I29" sqref="I29"/>
      <selection pane="bottomRight" activeCell="M7" sqref="M7"/>
    </sheetView>
  </sheetViews>
  <sheetFormatPr defaultColWidth="7.4609375" defaultRowHeight="13.5" x14ac:dyDescent="0.3"/>
  <cols>
    <col min="1" max="1" width="19.69140625" customWidth="1"/>
    <col min="2" max="2" width="21.15234375" customWidth="1"/>
    <col min="3" max="6" width="13" customWidth="1"/>
    <col min="7" max="7" width="0.23046875" customWidth="1"/>
    <col min="8" max="9" width="11.4609375" customWidth="1"/>
    <col min="10" max="10" width="10.23046875" customWidth="1"/>
    <col min="11" max="11" width="10.15234375" customWidth="1"/>
    <col min="12" max="12" width="0.23046875" customWidth="1"/>
    <col min="13" max="13" width="10" customWidth="1"/>
    <col min="14" max="14" width="13.15234375" customWidth="1"/>
    <col min="15" max="15" width="14" bestFit="1" customWidth="1"/>
    <col min="16" max="16" width="13.15234375" customWidth="1"/>
    <col min="17" max="17" width="0.23046875" customWidth="1"/>
    <col min="18" max="18" width="11" customWidth="1"/>
    <col min="19" max="19" width="12.4609375" customWidth="1"/>
  </cols>
  <sheetData>
    <row r="1" spans="1:19" ht="33" customHeight="1" x14ac:dyDescent="0.3">
      <c r="A1" s="173"/>
      <c r="B1" s="98" t="str">
        <f>"Results: Profit (Loss) Per Greenhouse Crop Unit (" &amp; [1]Income!E3 &amp; ")"</f>
        <v>Results: Profit (Loss) Per Greenhouse Crop Unit ()</v>
      </c>
      <c r="C1" s="597" t="str">
        <f>"Profit (Loss) Per Greenhouse Crop Unit (" &amp; [1]Income!E3 &amp; ")"</f>
        <v>Profit (Loss) Per Greenhouse Crop Unit ()</v>
      </c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</row>
    <row r="2" spans="1:19" ht="25.5" customHeight="1" thickBot="1" x14ac:dyDescent="0.35">
      <c r="A2" s="173"/>
      <c r="C2" s="599" t="s">
        <v>302</v>
      </c>
      <c r="D2" s="600"/>
      <c r="E2" s="600"/>
      <c r="F2" s="601"/>
      <c r="G2" s="34"/>
      <c r="H2" s="599" t="s">
        <v>303</v>
      </c>
      <c r="I2" s="600"/>
      <c r="J2" s="600"/>
      <c r="K2" s="601"/>
      <c r="L2" s="34"/>
      <c r="M2" s="599" t="s">
        <v>304</v>
      </c>
      <c r="N2" s="600"/>
      <c r="O2" s="600"/>
      <c r="P2" s="601"/>
      <c r="Q2" s="87"/>
      <c r="R2" s="598"/>
      <c r="S2" s="598"/>
    </row>
    <row r="3" spans="1:19" s="33" customFormat="1" ht="39" customHeight="1" thickTop="1" x14ac:dyDescent="0.2">
      <c r="A3" s="168"/>
      <c r="B3" s="214" t="s">
        <v>305</v>
      </c>
      <c r="C3" s="214" t="s">
        <v>306</v>
      </c>
      <c r="D3" s="214" t="s">
        <v>307</v>
      </c>
      <c r="E3" s="214" t="s">
        <v>308</v>
      </c>
      <c r="F3" s="214" t="s">
        <v>309</v>
      </c>
      <c r="G3" s="214"/>
      <c r="H3" s="214" t="s">
        <v>310</v>
      </c>
      <c r="I3" s="214" t="s">
        <v>311</v>
      </c>
      <c r="J3" s="214" t="s">
        <v>312</v>
      </c>
      <c r="K3" s="214" t="s">
        <v>313</v>
      </c>
      <c r="L3" s="214"/>
      <c r="M3" s="214" t="s">
        <v>314</v>
      </c>
      <c r="N3" s="214" t="s">
        <v>315</v>
      </c>
      <c r="O3" s="214" t="s">
        <v>316</v>
      </c>
      <c r="P3" s="214" t="s">
        <v>317</v>
      </c>
      <c r="Q3" s="214"/>
      <c r="R3" s="214" t="s">
        <v>318</v>
      </c>
      <c r="S3" s="214" t="s">
        <v>319</v>
      </c>
    </row>
    <row r="4" spans="1:19" x14ac:dyDescent="0.3">
      <c r="A4" s="173"/>
      <c r="B4" s="211" t="str">
        <f ca="1">IF(CELL("type",'Greenhouse Crops'!B5)="b","",'Greenhouse Crops'!B5 &amp; " (" &amp; 'Greenhouse Crops'!C5 &amp; ")")</f>
        <v>Petunia Flats ()</v>
      </c>
      <c r="C4" s="85">
        <f ca="1">IF(CELL("Type",'Greenhouse Crops'!B5)="b","",SUM('Greenhouse Crops'!G5:O5)+SUM('Greenhouse Crops'!Q5:AE5))</f>
        <v>255501.64</v>
      </c>
      <c r="D4" s="85">
        <f ca="1">IF(OR(C4=0,'Greenhouse Crops'!B5=0),"",C4/'Greenhouse Crops'!D5)</f>
        <v>5.1100327999999999</v>
      </c>
      <c r="E4" s="90">
        <f ca="1">IF(CELL("Type",'Greenhouse Crops'!B5)="b","",'Greenhouse Crops'!AG5*'Greenhouse Crops'!D5)</f>
        <v>82000</v>
      </c>
      <c r="F4" s="90">
        <f ca="1">IF(B4="","",E4*'Greenhouse Crops'!AH5)</f>
        <v>656000</v>
      </c>
      <c r="G4" s="89"/>
      <c r="H4" s="85">
        <f ca="1">IF(CELL("Type",'Greenhouse Crops'!B5)="b"," ",'Results-Greenhouse Overhead'!$G$51)</f>
        <v>0.1068052757793765</v>
      </c>
      <c r="I4" s="85">
        <f ca="1">IF(OR('Greenhouse Crops'!AG5=0,'Greenhouse Crops'!AH5=0,'Greenhouse Profit|Loss Per Crop'!H4=0),"",'Greenhouse Crops'!AG5*'Greenhouse Crops'!AH5*'Greenhouse Profit|Loss Per Crop'!H4)</f>
        <v>1.4012852182254196</v>
      </c>
      <c r="J4" s="85">
        <f ca="1">IF(OR(D4="",I4=""),"",D4+I4)</f>
        <v>6.5113180182254196</v>
      </c>
      <c r="K4" s="85">
        <f ca="1">IF(ISERR((1-'Greenhouse Crops'!AI5)*'Greenhouse Crops'!D5*J4/('Greenhouse Crops'!AI5*'Greenhouse Crops'!D5)),"",(1-'Greenhouse Crops'!AI5)*'Greenhouse Crops'!D5*J4/('Greenhouse Crops'!AI5*'Greenhouse Crops'!D5))</f>
        <v>0.13288404118827399</v>
      </c>
      <c r="L4" s="89"/>
      <c r="M4" s="81">
        <f ca="1">IF(OR(K4="",J4=""),"",K4+J4)</f>
        <v>6.6442020594136935</v>
      </c>
      <c r="N4" s="81">
        <f>IF(OR('Greenhouse Crops'!D5="",'Greenhouse Crops'!AI5="",'Greenhouse Crops'!AJ5=""),"",'Greenhouse Crops'!D5*'Greenhouse Crops'!AI5*'Greenhouse Crops'!AJ5)</f>
        <v>388570</v>
      </c>
      <c r="O4" s="81">
        <f ca="1">IF(OR('Greenhouse Crops'!D5="",'Greenhouse Crops'!AI5="",'Greenhouse Profit|Loss Per Crop'!M4=""),"",'Greenhouse Crops'!D5*'Greenhouse Crops'!AI5*'Greenhouse Profit|Loss Per Crop'!M4)</f>
        <v>325565.90091127099</v>
      </c>
      <c r="P4" s="83">
        <f ca="1">IF(OR(N4="",O4=""),"",N4-O4)</f>
        <v>63004.09908872901</v>
      </c>
      <c r="Q4" s="87"/>
      <c r="R4" s="559">
        <f ca="1">IF(OR(P4="",'Greenhouse Crops'!D5="",'Greenhouse Crops'!AI5=""),"",P4/('Greenhouse Crops'!D5*'Greenhouse Crops'!AI5))</f>
        <v>1.2857979405863063</v>
      </c>
      <c r="S4" s="81">
        <f t="shared" ref="S4:S43" ca="1" si="0">IF(OR(P4="",F4=""),"",P4/F4)</f>
        <v>9.6042833976721045E-2</v>
      </c>
    </row>
    <row r="5" spans="1:19" x14ac:dyDescent="0.3">
      <c r="A5" s="173"/>
      <c r="B5" s="211" t="str">
        <f ca="1">IF(CELL("type",'Greenhouse Crops'!B6)="b","",'Greenhouse Crops'!B6 &amp; " (" &amp; 'Greenhouse Crops'!C6 &amp; ")")</f>
        <v>Marigold Flats ()</v>
      </c>
      <c r="C5" s="85">
        <f ca="1">IF(CELL("Type",'Greenhouse Crops'!B6)="b","",SUM('Greenhouse Crops'!G6:O6)+SUM('Greenhouse Crops'!Q6:AE6))</f>
        <v>245501.44000000003</v>
      </c>
      <c r="D5" s="85">
        <f ca="1">IF(OR(C5=0,'Greenhouse Crops'!B6=0),"",C5/'Greenhouse Crops'!D6)</f>
        <v>4.910028800000001</v>
      </c>
      <c r="E5" s="90">
        <f ca="1">IF(CELL("Type",'Greenhouse Crops'!B6)="b","",'Greenhouse Crops'!AG6*'Greenhouse Crops'!D6)</f>
        <v>82000</v>
      </c>
      <c r="F5" s="90">
        <f ca="1">IF(B5="","",E5*'Greenhouse Crops'!AH6)</f>
        <v>492000</v>
      </c>
      <c r="G5" s="88"/>
      <c r="H5" s="85">
        <f ca="1">IF(CELL("Type",'Greenhouse Crops'!B6)="b"," ",'Results-Greenhouse Overhead'!$G$51)</f>
        <v>0.1068052757793765</v>
      </c>
      <c r="I5" s="85">
        <f ca="1">IF(OR('Greenhouse Crops'!AG6=0,'Greenhouse Crops'!AH6=0,'Greenhouse Profit|Loss Per Crop'!H5=0),"",'Greenhouse Crops'!AG6*'Greenhouse Crops'!AH6*'Greenhouse Profit|Loss Per Crop'!H5)</f>
        <v>1.0509639136690647</v>
      </c>
      <c r="J5" s="85">
        <f t="shared" ref="J5:J43" ca="1" si="1">IF(OR(D5="",I5=""),"",D5+I5)</f>
        <v>5.9609927136690661</v>
      </c>
      <c r="K5" s="85">
        <f ca="1">IF(ISERR((1-'Greenhouse Crops'!AI6)*'Greenhouse Crops'!D6*J5/('Greenhouse Crops'!AI6*'Greenhouse Crops'!D6)),"",(1-'Greenhouse Crops'!AI6)*'Greenhouse Crops'!D6*J5/('Greenhouse Crops'!AI6*'Greenhouse Crops'!D6))</f>
        <v>0.1216529125238586</v>
      </c>
      <c r="L5" s="88"/>
      <c r="M5" s="81">
        <f t="shared" ref="M5:M43" ca="1" si="2">IF(OR(K5="",J5=""),"",K5+J5)</f>
        <v>6.0826456261929245</v>
      </c>
      <c r="N5" s="81">
        <f>IF(OR('Greenhouse Crops'!D6="",'Greenhouse Crops'!AI6="",'Greenhouse Crops'!AJ6=""),"",'Greenhouse Crops'!D6*'Greenhouse Crops'!AI6*'Greenhouse Crops'!AJ6)</f>
        <v>343000</v>
      </c>
      <c r="O5" s="81">
        <f ca="1">IF(OR('Greenhouse Crops'!D6="",'Greenhouse Crops'!AI6="",'Greenhouse Profit|Loss Per Crop'!M5=""),"",'Greenhouse Crops'!D6*'Greenhouse Crops'!AI6*'Greenhouse Profit|Loss Per Crop'!M5)</f>
        <v>298049.63568345329</v>
      </c>
      <c r="P5" s="83">
        <f t="shared" ref="P5:P43" ca="1" si="3">IF(OR(N5="",O5=""),"",N5-O5)</f>
        <v>44950.364316546707</v>
      </c>
      <c r="Q5" s="87"/>
      <c r="R5" s="81">
        <f ca="1">IF(OR(P5="",'Greenhouse Crops'!D6="",'Greenhouse Crops'!AI6=""),"",P5/('Greenhouse Crops'!D6*'Greenhouse Crops'!AI6))</f>
        <v>0.91735437380707563</v>
      </c>
      <c r="S5" s="81">
        <f t="shared" ca="1" si="0"/>
        <v>9.1362529098672166E-2</v>
      </c>
    </row>
    <row r="6" spans="1:19" x14ac:dyDescent="0.3">
      <c r="A6" s="173"/>
      <c r="B6" s="211" t="str">
        <f ca="1">IF(CELL("type",'Greenhouse Crops'!B7)="b","",'Greenhouse Crops'!B7 &amp; " (" &amp; 'Greenhouse Crops'!C7 &amp; ")")</f>
        <v>Geranium Flats ()</v>
      </c>
      <c r="C6" s="85">
        <f ca="1">IF(CELL("Type",'Greenhouse Crops'!B7)="b","",SUM('Greenhouse Crops'!G7:O7)+SUM('Greenhouse Crops'!Q7:AE7))</f>
        <v>418004.83999999997</v>
      </c>
      <c r="D6" s="85">
        <f ca="1">IF(OR(C6=0,'Greenhouse Crops'!B7=0),"",C6/'Greenhouse Crops'!D7)</f>
        <v>8.3600967999999991</v>
      </c>
      <c r="E6" s="90">
        <f ca="1">IF(CELL("Type",'Greenhouse Crops'!B7)="b","",'Greenhouse Crops'!AG7*'Greenhouse Crops'!D7)</f>
        <v>82000</v>
      </c>
      <c r="F6" s="90">
        <f ca="1">IF(B6="","",E6*'Greenhouse Crops'!AH7)</f>
        <v>1066000</v>
      </c>
      <c r="G6" s="88"/>
      <c r="H6" s="85">
        <f ca="1">IF(CELL("Type",'Greenhouse Crops'!B7)="b"," ",'Results-Greenhouse Overhead'!$G$51)</f>
        <v>0.1068052757793765</v>
      </c>
      <c r="I6" s="85">
        <f ca="1">IF(OR('Greenhouse Crops'!AG7=0,'Greenhouse Crops'!AH7=0,'Greenhouse Profit|Loss Per Crop'!H6=0),"",'Greenhouse Crops'!AG7*'Greenhouse Crops'!AH7*'Greenhouse Profit|Loss Per Crop'!H6)</f>
        <v>2.2770884796163071</v>
      </c>
      <c r="J6" s="85">
        <f t="shared" ca="1" si="1"/>
        <v>10.637185279616306</v>
      </c>
      <c r="K6" s="85">
        <f ca="1">IF(ISERR((1-'Greenhouse Crops'!AI7)*'Greenhouse Crops'!D7*J6/('Greenhouse Crops'!AI7*'Greenhouse Crops'!D7)),"",(1-'Greenhouse Crops'!AI7)*'Greenhouse Crops'!D7*J6/('Greenhouse Crops'!AI7*'Greenhouse Crops'!D7))</f>
        <v>0.21708541386972072</v>
      </c>
      <c r="L6" s="88"/>
      <c r="M6" s="81">
        <f t="shared" ca="1" si="2"/>
        <v>10.854270693486027</v>
      </c>
      <c r="N6" s="81">
        <f>IF(OR('Greenhouse Crops'!D7="",'Greenhouse Crops'!AI7="",'Greenhouse Crops'!AJ7=""),"",'Greenhouse Crops'!D7*'Greenhouse Crops'!AI7*'Greenhouse Crops'!AJ7)</f>
        <v>574770</v>
      </c>
      <c r="O6" s="81">
        <f ca="1">IF(OR('Greenhouse Crops'!D7="",'Greenhouse Crops'!AI7="",'Greenhouse Profit|Loss Per Crop'!M6=""),"",'Greenhouse Crops'!D7*'Greenhouse Crops'!AI7*'Greenhouse Profit|Loss Per Crop'!M6)</f>
        <v>531859.2639808153</v>
      </c>
      <c r="P6" s="83">
        <f t="shared" ca="1" si="3"/>
        <v>42910.736019184696</v>
      </c>
      <c r="Q6" s="87"/>
      <c r="R6" s="81">
        <f ca="1">IF(OR(P6="",'Greenhouse Crops'!D7="",'Greenhouse Crops'!AI7=""),"",P6/('Greenhouse Crops'!D7*'Greenhouse Crops'!AI7))</f>
        <v>0.8757293065139734</v>
      </c>
      <c r="S6" s="81">
        <f t="shared" ca="1" si="0"/>
        <v>4.0253973751580394E-2</v>
      </c>
    </row>
    <row r="7" spans="1:19" x14ac:dyDescent="0.3">
      <c r="A7" s="173"/>
      <c r="B7" s="211" t="str">
        <f ca="1">IF(CELL("type",'Greenhouse Crops'!B8)="b","",'Greenhouse Crops'!B8 &amp; " (" &amp; 'Greenhouse Crops'!C8 &amp; ")")</f>
        <v>Geraniums 4-inch pots ()</v>
      </c>
      <c r="C7" s="85">
        <f ca="1">IF(CELL("Type",'Greenhouse Crops'!B8)="b","",SUM('Greenhouse Crops'!G8:O8)+SUM('Greenhouse Crops'!Q8:AE8))</f>
        <v>132300.413</v>
      </c>
      <c r="D7" s="85">
        <f ca="1">IF(OR(C7=0,'Greenhouse Crops'!B8=0),"",C7/'Greenhouse Crops'!D8)</f>
        <v>1.3230041299999999</v>
      </c>
      <c r="E7" s="90">
        <f ca="1">IF(CELL("Type",'Greenhouse Crops'!B8)="b","",'Greenhouse Crops'!AG8*'Greenhouse Crops'!D8)</f>
        <v>11000</v>
      </c>
      <c r="F7" s="90">
        <f ca="1">IF(B7="","",E7*'Greenhouse Crops'!AH8)</f>
        <v>66000</v>
      </c>
      <c r="G7" s="88"/>
      <c r="H7" s="85">
        <f ca="1">IF(CELL("Type",'Greenhouse Crops'!B8)="b"," ",'Results-Greenhouse Overhead'!$G$51)</f>
        <v>0.1068052757793765</v>
      </c>
      <c r="I7" s="85">
        <f ca="1">IF(OR('Greenhouse Crops'!AG8=0,'Greenhouse Crops'!AH8=0,'Greenhouse Profit|Loss Per Crop'!H7=0),"",'Greenhouse Crops'!AG8*'Greenhouse Crops'!AH8*'Greenhouse Profit|Loss Per Crop'!H7)</f>
        <v>7.0491482014388498E-2</v>
      </c>
      <c r="J7" s="85">
        <f t="shared" ca="1" si="1"/>
        <v>1.3934956120143884</v>
      </c>
      <c r="K7" s="85">
        <f ca="1">IF(ISERR((1-'Greenhouse Crops'!AI8)*'Greenhouse Crops'!D8*J7/('Greenhouse Crops'!AI8*'Greenhouse Crops'!D8)),"",(1-'Greenhouse Crops'!AI8)*'Greenhouse Crops'!D8*J7/('Greenhouse Crops'!AI8*'Greenhouse Crops'!D8))</f>
        <v>7.3341874316546832E-2</v>
      </c>
      <c r="L7" s="88"/>
      <c r="M7" s="559">
        <f t="shared" ca="1" si="2"/>
        <v>1.4668374863309352</v>
      </c>
      <c r="N7" s="81">
        <f>IF(OR('Greenhouse Crops'!D8="",'Greenhouse Crops'!AI8="",'Greenhouse Crops'!AJ8=""),"",'Greenhouse Crops'!D8*'Greenhouse Crops'!AI8*'Greenhouse Crops'!AJ8)</f>
        <v>157700</v>
      </c>
      <c r="O7" s="559">
        <f ca="1">IF(OR('Greenhouse Crops'!D8="",'Greenhouse Crops'!AI8="",'Greenhouse Profit|Loss Per Crop'!M7=""),"",'Greenhouse Crops'!D8*'Greenhouse Crops'!AI8*'Greenhouse Profit|Loss Per Crop'!M7)</f>
        <v>139349.56120143886</v>
      </c>
      <c r="P7" s="83">
        <f t="shared" ca="1" si="3"/>
        <v>18350.438798561139</v>
      </c>
      <c r="Q7" s="87"/>
      <c r="R7" s="81">
        <f ca="1">IF(OR(P7="",'Greenhouse Crops'!D8="",'Greenhouse Crops'!AI8=""),"",P7/('Greenhouse Crops'!D8*'Greenhouse Crops'!AI8))</f>
        <v>0.19316251366906462</v>
      </c>
      <c r="S7" s="559">
        <f t="shared" ca="1" si="0"/>
        <v>0.27803695149335061</v>
      </c>
    </row>
    <row r="8" spans="1:19" x14ac:dyDescent="0.3">
      <c r="A8" s="173"/>
      <c r="B8" s="211" t="str">
        <f ca="1">IF(CELL("type",'Greenhouse Crops'!B9)="b","",'Greenhouse Crops'!B9 &amp; " (" &amp; 'Greenhouse Crops'!C9 &amp; ")")</f>
        <v>Poinsettias 6-inch pots ()</v>
      </c>
      <c r="C8" s="85">
        <f ca="1">IF(CELL("Type",'Greenhouse Crops'!B9)="b","",SUM('Greenhouse Crops'!G9:O9)+SUM('Greenhouse Crops'!Q9:AE9))</f>
        <v>381781.91999999993</v>
      </c>
      <c r="D8" s="85">
        <f ca="1">IF(OR(C8=0,'Greenhouse Crops'!B9=0),"",C8/'Greenhouse Crops'!D9)</f>
        <v>3.0300152380952374</v>
      </c>
      <c r="E8" s="90">
        <f ca="1">IF(CELL("Type",'Greenhouse Crops'!B9)="b","",'Greenhouse Crops'!AG9*'Greenhouse Crops'!D9)</f>
        <v>126000</v>
      </c>
      <c r="F8" s="90">
        <f ca="1">IF(B8="","",E8*'Greenhouse Crops'!AH9)</f>
        <v>1890000</v>
      </c>
      <c r="G8" s="88"/>
      <c r="H8" s="85">
        <f ca="1">IF(CELL("Type",'Greenhouse Crops'!B9)="b"," ",'Results-Greenhouse Overhead'!$G$51)</f>
        <v>0.1068052757793765</v>
      </c>
      <c r="I8" s="85">
        <f ca="1">IF(OR('Greenhouse Crops'!AG9=0,'Greenhouse Crops'!AH9=0,'Greenhouse Profit|Loss Per Crop'!H8=0),"",'Greenhouse Crops'!AG9*'Greenhouse Crops'!AH9*'Greenhouse Profit|Loss Per Crop'!H8)</f>
        <v>1.6020791366906475</v>
      </c>
      <c r="J8" s="85">
        <f t="shared" ca="1" si="1"/>
        <v>4.6320943747858845</v>
      </c>
      <c r="K8" s="85">
        <f ca="1">IF(ISERR((1-'Greenhouse Crops'!AI9)*'Greenhouse Crops'!D9*J8/('Greenhouse Crops'!AI9*'Greenhouse Crops'!D9)),"",(1-'Greenhouse Crops'!AI9)*'Greenhouse Crops'!D9*J8/('Greenhouse Crops'!AI9*'Greenhouse Crops'!D9))</f>
        <v>0.24379444077820464</v>
      </c>
      <c r="L8" s="88"/>
      <c r="M8" s="81">
        <f t="shared" ca="1" si="2"/>
        <v>4.8758888155640889</v>
      </c>
      <c r="N8" s="559">
        <f>IF(OR('Greenhouse Crops'!D9="",'Greenhouse Crops'!AI9="",'Greenhouse Crops'!AJ9=""),"",'Greenhouse Crops'!D9*'Greenhouse Crops'!AI9*'Greenhouse Crops'!AJ9)</f>
        <v>653562</v>
      </c>
      <c r="O8" s="81">
        <f ca="1">IF(OR('Greenhouse Crops'!D9="",'Greenhouse Crops'!AI9="",'Greenhouse Profit|Loss Per Crop'!M8=""),"",'Greenhouse Crops'!D9*'Greenhouse Crops'!AI9*'Greenhouse Profit|Loss Per Crop'!M8)</f>
        <v>583643.89122302143</v>
      </c>
      <c r="P8" s="560">
        <f t="shared" ca="1" si="3"/>
        <v>69918.108776978566</v>
      </c>
      <c r="Q8" s="87"/>
      <c r="R8" s="81">
        <f ca="1">IF(OR(P8="",'Greenhouse Crops'!D9="",'Greenhouse Crops'!AI9=""),"",P8/('Greenhouse Crops'!D9*'Greenhouse Crops'!AI9))</f>
        <v>0.58411118443591115</v>
      </c>
      <c r="S8" s="81">
        <f t="shared" ca="1" si="0"/>
        <v>3.6993708347607707E-2</v>
      </c>
    </row>
    <row r="9" spans="1:19" x14ac:dyDescent="0.3">
      <c r="A9" s="173"/>
      <c r="B9" s="211" t="str">
        <f ca="1">IF(CELL("type",'Greenhouse Crops'!B10)="b","",'Greenhouse Crops'!B10 &amp; " (" &amp; 'Greenhouse Crops'!C10 &amp; ")")</f>
        <v/>
      </c>
      <c r="C9" s="85" t="str">
        <f ca="1">IF(CELL("Type",'Greenhouse Crops'!B10)="b","",SUM('Greenhouse Crops'!G10:O10)+SUM('Greenhouse Crops'!Q10:AE10))</f>
        <v/>
      </c>
      <c r="D9" s="85" t="str">
        <f ca="1">IF(OR(C9=0,'Greenhouse Crops'!B10=0),"",C9/'Greenhouse Crops'!D10)</f>
        <v/>
      </c>
      <c r="E9" s="90" t="str">
        <f ca="1">IF(CELL("Type",'Greenhouse Crops'!B10)="b","",'Greenhouse Crops'!AG10*'Greenhouse Crops'!D10)</f>
        <v/>
      </c>
      <c r="F9" s="90" t="str">
        <f ca="1">IF(B9="","",E9*'Greenhouse Crops'!AH10)</f>
        <v/>
      </c>
      <c r="G9" s="88"/>
      <c r="H9" s="85" t="str">
        <f ca="1">IF(CELL("Type",'Greenhouse Crops'!B10)="b"," ",'Results-Greenhouse Overhead'!$G$51)</f>
        <v xml:space="preserve"> </v>
      </c>
      <c r="I9" s="85" t="s">
        <v>320</v>
      </c>
      <c r="J9" s="85" t="str">
        <f t="shared" ca="1" si="1"/>
        <v/>
      </c>
      <c r="K9" s="85" t="str">
        <f ca="1">IF(ISERR((1-'Greenhouse Crops'!AI10)*'Greenhouse Crops'!D10*J9/('Greenhouse Crops'!AI10*'Greenhouse Crops'!D10)),"",(1-'Greenhouse Crops'!AI10)*'Greenhouse Crops'!D10*J9/('Greenhouse Crops'!AI10*'Greenhouse Crops'!D10))</f>
        <v/>
      </c>
      <c r="L9" s="88"/>
      <c r="M9" s="81" t="str">
        <f t="shared" ca="1" si="2"/>
        <v/>
      </c>
      <c r="N9" s="81" t="str">
        <f>IF(OR('Greenhouse Crops'!D10="",'Greenhouse Crops'!AI10="",'Greenhouse Crops'!AJ10=""),"",'Greenhouse Crops'!D10*'Greenhouse Crops'!AI10*'Greenhouse Crops'!AJ10)</f>
        <v/>
      </c>
      <c r="O9" s="81" t="str">
        <f ca="1">IF(OR('Greenhouse Crops'!D10="",'Greenhouse Crops'!AI10="",'Greenhouse Profit|Loss Per Crop'!M9=""),"",'Greenhouse Crops'!D10*'Greenhouse Crops'!AI10*'Greenhouse Profit|Loss Per Crop'!M9)</f>
        <v/>
      </c>
      <c r="P9" s="83" t="str">
        <f t="shared" ca="1" si="3"/>
        <v/>
      </c>
      <c r="Q9" s="87"/>
      <c r="R9" s="81" t="str">
        <f ca="1">IF(OR(P9="",'Greenhouse Crops'!D10="",'Greenhouse Crops'!AI10=""),"",P9/('Greenhouse Crops'!D10*'Greenhouse Crops'!AI10))</f>
        <v/>
      </c>
      <c r="S9" s="81" t="str">
        <f t="shared" ca="1" si="0"/>
        <v/>
      </c>
    </row>
    <row r="10" spans="1:19" x14ac:dyDescent="0.3">
      <c r="A10" s="173"/>
      <c r="B10" s="211" t="str">
        <f ca="1">IF(CELL("type",'Greenhouse Crops'!B11)="b","",'Greenhouse Crops'!B11 &amp; " (" &amp; 'Greenhouse Crops'!C11 &amp; ")")</f>
        <v/>
      </c>
      <c r="C10" s="85" t="str">
        <f ca="1">IF(CELL("Type",'Greenhouse Crops'!B11)="b","",SUM('Greenhouse Crops'!G11:O11)+SUM('Greenhouse Crops'!Q11:AE11))</f>
        <v/>
      </c>
      <c r="D10" s="85" t="str">
        <f ca="1">IF(OR(C10=0,'Greenhouse Crops'!B11=0),"",C10/'Greenhouse Crops'!D11)</f>
        <v/>
      </c>
      <c r="E10" s="90" t="str">
        <f ca="1">IF(CELL("Type",'Greenhouse Crops'!B11)="b","",'Greenhouse Crops'!AG11*'Greenhouse Crops'!D11)</f>
        <v/>
      </c>
      <c r="F10" s="90" t="str">
        <f ca="1">IF(B10="","",E10*'Greenhouse Crops'!AH11)</f>
        <v/>
      </c>
      <c r="G10" s="88"/>
      <c r="H10" s="85" t="str">
        <f ca="1">IF(CELL("Type",'Greenhouse Crops'!B11)="b"," ",'Results-Greenhouse Overhead'!$G$51)</f>
        <v xml:space="preserve"> </v>
      </c>
      <c r="I10" s="85" t="s">
        <v>320</v>
      </c>
      <c r="J10" s="85" t="str">
        <f t="shared" ca="1" si="1"/>
        <v/>
      </c>
      <c r="K10" s="85" t="str">
        <f ca="1">IF(ISERR((1-'Greenhouse Crops'!AI11)*'Greenhouse Crops'!D11*J10/('Greenhouse Crops'!AI11*'Greenhouse Crops'!D11)),"",(1-'Greenhouse Crops'!AI11)*'Greenhouse Crops'!D11*J10/('Greenhouse Crops'!AI11*'Greenhouse Crops'!D11))</f>
        <v/>
      </c>
      <c r="L10" s="88"/>
      <c r="M10" s="81" t="str">
        <f t="shared" ca="1" si="2"/>
        <v/>
      </c>
      <c r="N10" s="81" t="str">
        <f>IF(OR('Greenhouse Crops'!D11="",'Greenhouse Crops'!AI11="",'Greenhouse Crops'!AJ11=""),"",'Greenhouse Crops'!D11*'Greenhouse Crops'!AI11*'Greenhouse Crops'!AJ11)</f>
        <v/>
      </c>
      <c r="O10" s="81" t="str">
        <f ca="1">IF(OR('Greenhouse Crops'!D11="",'Greenhouse Crops'!AI11="",'Greenhouse Profit|Loss Per Crop'!M10=""),"",'Greenhouse Crops'!D11*'Greenhouse Crops'!AI11*'Greenhouse Profit|Loss Per Crop'!M10)</f>
        <v/>
      </c>
      <c r="P10" s="83" t="str">
        <f t="shared" ca="1" si="3"/>
        <v/>
      </c>
      <c r="Q10" s="87"/>
      <c r="R10" s="81" t="str">
        <f ca="1">IF(OR(P10="",'Greenhouse Crops'!D11="",'Greenhouse Crops'!AI11=""),"",P10/('Greenhouse Crops'!D11*'Greenhouse Crops'!AI11))</f>
        <v/>
      </c>
      <c r="S10" s="81" t="str">
        <f t="shared" ca="1" si="0"/>
        <v/>
      </c>
    </row>
    <row r="11" spans="1:19" x14ac:dyDescent="0.3">
      <c r="A11" s="173"/>
      <c r="B11" s="211" t="str">
        <f ca="1">IF(CELL("type",'Greenhouse Crops'!B12)="b","",'Greenhouse Crops'!B12 &amp; " (" &amp; 'Greenhouse Crops'!C12 &amp; ")")</f>
        <v/>
      </c>
      <c r="C11" s="85" t="str">
        <f ca="1">IF(CELL("Type",'Greenhouse Crops'!B12)="b","",SUM('Greenhouse Crops'!G12:O12)+SUM('Greenhouse Crops'!Q12:AE12))</f>
        <v/>
      </c>
      <c r="D11" s="85" t="str">
        <f ca="1">IF(OR(C11=0,'Greenhouse Crops'!B12=0),"",C11/'Greenhouse Crops'!D12)</f>
        <v/>
      </c>
      <c r="E11" s="90" t="str">
        <f ca="1">IF(CELL("Type",'Greenhouse Crops'!B12)="b","",'Greenhouse Crops'!AG12*'Greenhouse Crops'!D12)</f>
        <v/>
      </c>
      <c r="F11" s="90" t="str">
        <f ca="1">IF(B11="","",E11*'Greenhouse Crops'!AH12)</f>
        <v/>
      </c>
      <c r="G11" s="88"/>
      <c r="H11" s="85" t="str">
        <f ca="1">IF(CELL("Type",'Greenhouse Crops'!B12)="b"," ",'Results-Greenhouse Overhead'!$G$51)</f>
        <v xml:space="preserve"> </v>
      </c>
      <c r="I11" s="85" t="s">
        <v>320</v>
      </c>
      <c r="J11" s="85" t="str">
        <f t="shared" ca="1" si="1"/>
        <v/>
      </c>
      <c r="K11" s="85" t="str">
        <f ca="1">IF(ISERR((1-'Greenhouse Crops'!AI12)*'Greenhouse Crops'!D12*J11/('Greenhouse Crops'!AI12*'Greenhouse Crops'!D12)),"",(1-'Greenhouse Crops'!AI12)*'Greenhouse Crops'!D12*J11/('Greenhouse Crops'!AI12*'Greenhouse Crops'!D12))</f>
        <v/>
      </c>
      <c r="L11" s="88"/>
      <c r="M11" s="81" t="str">
        <f t="shared" ca="1" si="2"/>
        <v/>
      </c>
      <c r="N11" s="81" t="str">
        <f>IF(OR('Greenhouse Crops'!D12="",'Greenhouse Crops'!AI12="",'Greenhouse Crops'!AJ12=""),"",'Greenhouse Crops'!D12*'Greenhouse Crops'!AI12*'Greenhouse Crops'!AJ12)</f>
        <v/>
      </c>
      <c r="O11" s="81" t="str">
        <f ca="1">IF(OR('Greenhouse Crops'!D12="",'Greenhouse Crops'!AI12="",'Greenhouse Profit|Loss Per Crop'!M11=""),"",'Greenhouse Crops'!D12*'Greenhouse Crops'!AI12*'Greenhouse Profit|Loss Per Crop'!M11)</f>
        <v/>
      </c>
      <c r="P11" s="83" t="str">
        <f t="shared" ca="1" si="3"/>
        <v/>
      </c>
      <c r="Q11" s="87"/>
      <c r="R11" s="81" t="str">
        <f ca="1">IF(OR(P11="",'Greenhouse Crops'!D12="",'Greenhouse Crops'!AI12=""),"",P11/('Greenhouse Crops'!D12*'Greenhouse Crops'!AI12))</f>
        <v/>
      </c>
      <c r="S11" s="81" t="str">
        <f t="shared" ca="1" si="0"/>
        <v/>
      </c>
    </row>
    <row r="12" spans="1:19" x14ac:dyDescent="0.3">
      <c r="A12" s="173"/>
      <c r="B12" s="211" t="str">
        <f ca="1">IF(CELL("type",'Greenhouse Crops'!B13)="b","",'Greenhouse Crops'!B13 &amp; " (" &amp; 'Greenhouse Crops'!C13 &amp; ")")</f>
        <v/>
      </c>
      <c r="C12" s="85" t="str">
        <f ca="1">IF(CELL("Type",'Greenhouse Crops'!B13)="b","",SUM('Greenhouse Crops'!G13:O13)+SUM('Greenhouse Crops'!Q13:AE13))</f>
        <v/>
      </c>
      <c r="D12" s="85" t="str">
        <f ca="1">IF(OR(C12=0,'Greenhouse Crops'!B13=0),"",C12/'Greenhouse Crops'!D13)</f>
        <v/>
      </c>
      <c r="E12" s="90" t="str">
        <f ca="1">IF(CELL("Type",'Greenhouse Crops'!B13)="b","",'Greenhouse Crops'!AG13*'Greenhouse Crops'!D13)</f>
        <v/>
      </c>
      <c r="F12" s="90" t="str">
        <f ca="1">IF(B12="","",E12*'Greenhouse Crops'!AH13)</f>
        <v/>
      </c>
      <c r="G12" s="88"/>
      <c r="H12" s="85" t="str">
        <f ca="1">IF(CELL("Type",'Greenhouse Crops'!B13)="b"," ",'Results-Greenhouse Overhead'!$G$51)</f>
        <v xml:space="preserve"> </v>
      </c>
      <c r="I12" s="85" t="s">
        <v>320</v>
      </c>
      <c r="J12" s="85" t="str">
        <f t="shared" ca="1" si="1"/>
        <v/>
      </c>
      <c r="K12" s="85" t="str">
        <f ca="1">IF(ISERR((1-'Greenhouse Crops'!AI13)*'Greenhouse Crops'!D13*J12/('Greenhouse Crops'!AI13*'Greenhouse Crops'!D13)),"",(1-'Greenhouse Crops'!AI13)*'Greenhouse Crops'!D13*J12/('Greenhouse Crops'!AI13*'Greenhouse Crops'!D13))</f>
        <v/>
      </c>
      <c r="L12" s="88"/>
      <c r="M12" s="81" t="str">
        <f t="shared" ca="1" si="2"/>
        <v/>
      </c>
      <c r="N12" s="81" t="str">
        <f>IF(OR('Greenhouse Crops'!D13="",'Greenhouse Crops'!AI13="",'Greenhouse Crops'!AJ13=""),"",'Greenhouse Crops'!D13*'Greenhouse Crops'!AI13*'Greenhouse Crops'!AJ13)</f>
        <v/>
      </c>
      <c r="O12" s="81" t="str">
        <f ca="1">IF(OR('Greenhouse Crops'!D13="",'Greenhouse Crops'!AI13="",'Greenhouse Profit|Loss Per Crop'!M12=""),"",'Greenhouse Crops'!D13*'Greenhouse Crops'!AI13*'Greenhouse Profit|Loss Per Crop'!M12)</f>
        <v/>
      </c>
      <c r="P12" s="83" t="str">
        <f t="shared" ca="1" si="3"/>
        <v/>
      </c>
      <c r="Q12" s="87"/>
      <c r="R12" s="81" t="str">
        <f ca="1">IF(OR(P12="",'Greenhouse Crops'!D13="",'Greenhouse Crops'!AI13=""),"",P12/('Greenhouse Crops'!D13*'Greenhouse Crops'!AI13))</f>
        <v/>
      </c>
      <c r="S12" s="81" t="str">
        <f t="shared" ca="1" si="0"/>
        <v/>
      </c>
    </row>
    <row r="13" spans="1:19" x14ac:dyDescent="0.3">
      <c r="A13" s="173"/>
      <c r="B13" s="211" t="str">
        <f ca="1">IF(CELL("type",'Greenhouse Crops'!B14)="b","",'Greenhouse Crops'!B14 &amp; " (" &amp; 'Greenhouse Crops'!C14 &amp; ")")</f>
        <v/>
      </c>
      <c r="C13" s="85" t="str">
        <f ca="1">IF(CELL("Type",'Greenhouse Crops'!B14)="b","",SUM('Greenhouse Crops'!G14:O14)+SUM('Greenhouse Crops'!Q14:AE14))</f>
        <v/>
      </c>
      <c r="D13" s="85" t="str">
        <f ca="1">IF(OR(C13=0,'Greenhouse Crops'!B14=0),"",C13/'Greenhouse Crops'!D14)</f>
        <v/>
      </c>
      <c r="E13" s="90" t="str">
        <f ca="1">IF(CELL("Type",'Greenhouse Crops'!B14)="b","",'Greenhouse Crops'!AG14*'Greenhouse Crops'!D14)</f>
        <v/>
      </c>
      <c r="F13" s="90" t="str">
        <f ca="1">IF(B13="","",E13*'Greenhouse Crops'!AH14)</f>
        <v/>
      </c>
      <c r="G13" s="88"/>
      <c r="H13" s="85" t="str">
        <f ca="1">IF(CELL("Type",'Greenhouse Crops'!B14)="b"," ",'Results-Greenhouse Overhead'!$G$51)</f>
        <v xml:space="preserve"> </v>
      </c>
      <c r="I13" s="85" t="s">
        <v>320</v>
      </c>
      <c r="J13" s="85" t="str">
        <f t="shared" ca="1" si="1"/>
        <v/>
      </c>
      <c r="K13" s="85" t="str">
        <f ca="1">IF(ISERR((1-'Greenhouse Crops'!AI14)*'Greenhouse Crops'!D14*J13/('Greenhouse Crops'!AI14*'Greenhouse Crops'!D14)),"",(1-'Greenhouse Crops'!AI14)*'Greenhouse Crops'!D14*J13/('Greenhouse Crops'!AI14*'Greenhouse Crops'!D14))</f>
        <v/>
      </c>
      <c r="L13" s="88"/>
      <c r="M13" s="81" t="str">
        <f t="shared" ca="1" si="2"/>
        <v/>
      </c>
      <c r="N13" s="81" t="str">
        <f>IF(OR('Greenhouse Crops'!D14="",'Greenhouse Crops'!AI14="",'Greenhouse Crops'!AJ14=""),"",'Greenhouse Crops'!D14*'Greenhouse Crops'!AI14*'Greenhouse Crops'!AJ14)</f>
        <v/>
      </c>
      <c r="O13" s="81" t="str">
        <f ca="1">IF(OR('Greenhouse Crops'!D14="",'Greenhouse Crops'!AI14="",'Greenhouse Profit|Loss Per Crop'!M13=""),"",'Greenhouse Crops'!D14*'Greenhouse Crops'!AI14*'Greenhouse Profit|Loss Per Crop'!M13)</f>
        <v/>
      </c>
      <c r="P13" s="83" t="str">
        <f t="shared" ca="1" si="3"/>
        <v/>
      </c>
      <c r="Q13" s="87"/>
      <c r="R13" s="81" t="str">
        <f ca="1">IF(OR(P13="",'Greenhouse Crops'!D14="",'Greenhouse Crops'!AI14=""),"",P13/('Greenhouse Crops'!D14*'Greenhouse Crops'!AI14))</f>
        <v/>
      </c>
      <c r="S13" s="81" t="str">
        <f t="shared" ca="1" si="0"/>
        <v/>
      </c>
    </row>
    <row r="14" spans="1:19" x14ac:dyDescent="0.3">
      <c r="A14" s="173"/>
      <c r="B14" s="211" t="str">
        <f ca="1">IF(CELL("type",'Greenhouse Crops'!B15)="b","",'Greenhouse Crops'!B15 &amp; " (" &amp; 'Greenhouse Crops'!C15 &amp; ")")</f>
        <v/>
      </c>
      <c r="C14" s="85" t="str">
        <f ca="1">IF(CELL("Type",'Greenhouse Crops'!B15)="b","",SUM('Greenhouse Crops'!G15:O15)+SUM('Greenhouse Crops'!Q15:AE15))</f>
        <v/>
      </c>
      <c r="D14" s="85" t="str">
        <f ca="1">IF(OR(C14=0,'Greenhouse Crops'!B15=0),"",C14/'Greenhouse Crops'!D15)</f>
        <v/>
      </c>
      <c r="E14" s="90" t="str">
        <f ca="1">IF(CELL("Type",'Greenhouse Crops'!B15)="b","",'Greenhouse Crops'!AG15*'Greenhouse Crops'!D15)</f>
        <v/>
      </c>
      <c r="F14" s="90" t="str">
        <f ca="1">IF(B14="","",E14*'Greenhouse Crops'!AH15)</f>
        <v/>
      </c>
      <c r="G14" s="88"/>
      <c r="H14" s="85" t="str">
        <f ca="1">IF(CELL("Type",'Greenhouse Crops'!B15)="b"," ",'Results-Greenhouse Overhead'!$G$51)</f>
        <v xml:space="preserve"> </v>
      </c>
      <c r="I14" s="85" t="s">
        <v>320</v>
      </c>
      <c r="J14" s="85" t="str">
        <f t="shared" ca="1" si="1"/>
        <v/>
      </c>
      <c r="K14" s="85" t="str">
        <f ca="1">IF(ISERR((1-'Greenhouse Crops'!AI15)*'Greenhouse Crops'!D15*J14/('Greenhouse Crops'!AI15*'Greenhouse Crops'!D15)),"",(1-'Greenhouse Crops'!AI15)*'Greenhouse Crops'!D15*J14/('Greenhouse Crops'!AI15*'Greenhouse Crops'!D15))</f>
        <v/>
      </c>
      <c r="L14" s="88"/>
      <c r="M14" s="81" t="str">
        <f t="shared" ca="1" si="2"/>
        <v/>
      </c>
      <c r="N14" s="81" t="str">
        <f>IF(OR('Greenhouse Crops'!D15="",'Greenhouse Crops'!AI15="",'Greenhouse Crops'!AJ15=""),"",'Greenhouse Crops'!D15*'Greenhouse Crops'!AI15*'Greenhouse Crops'!AJ15)</f>
        <v/>
      </c>
      <c r="O14" s="81" t="str">
        <f ca="1">IF(OR('Greenhouse Crops'!D15="",'Greenhouse Crops'!AI15="",'Greenhouse Profit|Loss Per Crop'!M14=""),"",'Greenhouse Crops'!D15*'Greenhouse Crops'!AI15*'Greenhouse Profit|Loss Per Crop'!M14)</f>
        <v/>
      </c>
      <c r="P14" s="83" t="str">
        <f t="shared" ca="1" si="3"/>
        <v/>
      </c>
      <c r="Q14" s="87"/>
      <c r="R14" s="81" t="str">
        <f ca="1">IF(OR(P14="",'Greenhouse Crops'!D15="",'Greenhouse Crops'!AI15=""),"",P14/('Greenhouse Crops'!D15*'Greenhouse Crops'!AI15))</f>
        <v/>
      </c>
      <c r="S14" s="81" t="str">
        <f t="shared" ca="1" si="0"/>
        <v/>
      </c>
    </row>
    <row r="15" spans="1:19" x14ac:dyDescent="0.3">
      <c r="A15" s="173"/>
      <c r="B15" s="211" t="str">
        <f ca="1">IF(CELL("type",'Greenhouse Crops'!B16)="b","",'Greenhouse Crops'!B16 &amp; " (" &amp; 'Greenhouse Crops'!C16 &amp; ")")</f>
        <v/>
      </c>
      <c r="C15" s="85" t="str">
        <f ca="1">IF(CELL("Type",'Greenhouse Crops'!B16)="b","",SUM('Greenhouse Crops'!G16:O16)+SUM('Greenhouse Crops'!Q16:AE16))</f>
        <v/>
      </c>
      <c r="D15" s="85" t="str">
        <f ca="1">IF(OR(C15=0,'Greenhouse Crops'!B16=0),"",C15/'Greenhouse Crops'!D16)</f>
        <v/>
      </c>
      <c r="E15" s="90" t="str">
        <f ca="1">IF(CELL("Type",'Greenhouse Crops'!B16)="b","",'Greenhouse Crops'!AG16*'Greenhouse Crops'!D16)</f>
        <v/>
      </c>
      <c r="F15" s="90" t="str">
        <f ca="1">IF(B15="","",E15*'Greenhouse Crops'!AH16)</f>
        <v/>
      </c>
      <c r="G15" s="88"/>
      <c r="H15" s="85" t="str">
        <f ca="1">IF(CELL("Type",'Greenhouse Crops'!B16)="b"," ",'Results-Greenhouse Overhead'!$G$51)</f>
        <v xml:space="preserve"> </v>
      </c>
      <c r="I15" s="85" t="s">
        <v>320</v>
      </c>
      <c r="J15" s="85" t="str">
        <f t="shared" ca="1" si="1"/>
        <v/>
      </c>
      <c r="K15" s="85" t="str">
        <f ca="1">IF(ISERR((1-'Greenhouse Crops'!AI16)*'Greenhouse Crops'!D16*J15/('Greenhouse Crops'!AI16*'Greenhouse Crops'!D16)),"",(1-'Greenhouse Crops'!AI16)*'Greenhouse Crops'!D16*J15/('Greenhouse Crops'!AI16*'Greenhouse Crops'!D16))</f>
        <v/>
      </c>
      <c r="L15" s="88"/>
      <c r="M15" s="81" t="str">
        <f t="shared" ca="1" si="2"/>
        <v/>
      </c>
      <c r="N15" s="81" t="str">
        <f>IF(OR('Greenhouse Crops'!D16="",'Greenhouse Crops'!AI16="",'Greenhouse Crops'!AJ16=""),"",'Greenhouse Crops'!D16*'Greenhouse Crops'!AI16*'Greenhouse Crops'!AJ16)</f>
        <v/>
      </c>
      <c r="O15" s="81" t="str">
        <f ca="1">IF(OR('Greenhouse Crops'!D16="",'Greenhouse Crops'!AI16="",'Greenhouse Profit|Loss Per Crop'!M15=""),"",'Greenhouse Crops'!D16*'Greenhouse Crops'!AI16*'Greenhouse Profit|Loss Per Crop'!M15)</f>
        <v/>
      </c>
      <c r="P15" s="83" t="str">
        <f t="shared" ca="1" si="3"/>
        <v/>
      </c>
      <c r="Q15" s="87"/>
      <c r="R15" s="81" t="str">
        <f ca="1">IF(OR(P15="",'Greenhouse Crops'!D16="",'Greenhouse Crops'!AI16=""),"",P15/('Greenhouse Crops'!D16*'Greenhouse Crops'!AI16))</f>
        <v/>
      </c>
      <c r="S15" s="81" t="str">
        <f t="shared" ca="1" si="0"/>
        <v/>
      </c>
    </row>
    <row r="16" spans="1:19" x14ac:dyDescent="0.3">
      <c r="A16" s="173"/>
      <c r="B16" s="211" t="str">
        <f ca="1">IF(CELL("type",'Greenhouse Crops'!B17)="b","",'Greenhouse Crops'!B17 &amp; " (" &amp; 'Greenhouse Crops'!C17 &amp; ")")</f>
        <v/>
      </c>
      <c r="C16" s="85" t="str">
        <f ca="1">IF(CELL("Type",'Greenhouse Crops'!B17)="b","",SUM('Greenhouse Crops'!G17:O17)+SUM('Greenhouse Crops'!Q17:AE17))</f>
        <v/>
      </c>
      <c r="D16" s="85" t="str">
        <f ca="1">IF(OR(C16=0,'Greenhouse Crops'!B17=0),"",C16/'Greenhouse Crops'!D17)</f>
        <v/>
      </c>
      <c r="E16" s="90" t="str">
        <f ca="1">IF(CELL("Type",'Greenhouse Crops'!B17)="b","",'Greenhouse Crops'!AG17*'Greenhouse Crops'!D17)</f>
        <v/>
      </c>
      <c r="F16" s="90" t="str">
        <f ca="1">IF(B16="","",E16*'Greenhouse Crops'!AH17)</f>
        <v/>
      </c>
      <c r="G16" s="88"/>
      <c r="H16" s="85" t="str">
        <f ca="1">IF(CELL("Type",'Greenhouse Crops'!B17)="b"," ",'Results-Greenhouse Overhead'!$G$51)</f>
        <v xml:space="preserve"> </v>
      </c>
      <c r="I16" s="85" t="s">
        <v>320</v>
      </c>
      <c r="J16" s="85" t="str">
        <f t="shared" ca="1" si="1"/>
        <v/>
      </c>
      <c r="K16" s="85" t="str">
        <f ca="1">IF(ISERR((1-'Greenhouse Crops'!AI17)*'Greenhouse Crops'!D17*J16/('Greenhouse Crops'!AI17*'Greenhouse Crops'!D17)),"",(1-'Greenhouse Crops'!AI17)*'Greenhouse Crops'!D17*J16/('Greenhouse Crops'!AI17*'Greenhouse Crops'!D17))</f>
        <v/>
      </c>
      <c r="L16" s="88"/>
      <c r="M16" s="81" t="str">
        <f t="shared" ca="1" si="2"/>
        <v/>
      </c>
      <c r="N16" s="81" t="str">
        <f>IF(OR('Greenhouse Crops'!D17="",'Greenhouse Crops'!AI17="",'Greenhouse Crops'!AJ17=""),"",'Greenhouse Crops'!D17*'Greenhouse Crops'!AI17*'Greenhouse Crops'!AJ17)</f>
        <v/>
      </c>
      <c r="O16" s="81" t="str">
        <f ca="1">IF(OR('Greenhouse Crops'!D17="",'Greenhouse Crops'!AI17="",'Greenhouse Profit|Loss Per Crop'!M16=""),"",'Greenhouse Crops'!D17*'Greenhouse Crops'!AI17*'Greenhouse Profit|Loss Per Crop'!M16)</f>
        <v/>
      </c>
      <c r="P16" s="83" t="str">
        <f t="shared" ca="1" si="3"/>
        <v/>
      </c>
      <c r="Q16" s="87"/>
      <c r="R16" s="81" t="str">
        <f ca="1">IF(OR(P16="",'Greenhouse Crops'!D17="",'Greenhouse Crops'!AI17=""),"",P16/('Greenhouse Crops'!D17*'Greenhouse Crops'!AI17))</f>
        <v/>
      </c>
      <c r="S16" s="81" t="str">
        <f t="shared" ca="1" si="0"/>
        <v/>
      </c>
    </row>
    <row r="17" spans="1:19" x14ac:dyDescent="0.3">
      <c r="A17" s="173"/>
      <c r="B17" s="211" t="str">
        <f ca="1">IF(CELL("type",'Greenhouse Crops'!B18)="b","",'Greenhouse Crops'!B18 &amp; " (" &amp; 'Greenhouse Crops'!C18 &amp; ")")</f>
        <v/>
      </c>
      <c r="C17" s="85" t="str">
        <f ca="1">IF(CELL("Type",'Greenhouse Crops'!B18)="b","",SUM('Greenhouse Crops'!G18:O18)+SUM('Greenhouse Crops'!Q18:AE18))</f>
        <v/>
      </c>
      <c r="D17" s="85" t="str">
        <f ca="1">IF(OR(C17=0,'Greenhouse Crops'!B18=0),"",C17/'Greenhouse Crops'!D18)</f>
        <v/>
      </c>
      <c r="E17" s="90" t="str">
        <f ca="1">IF(CELL("Type",'Greenhouse Crops'!B18)="b","",'Greenhouse Crops'!AG18*'Greenhouse Crops'!D18)</f>
        <v/>
      </c>
      <c r="F17" s="90" t="str">
        <f ca="1">IF(B17="","",E17*'Greenhouse Crops'!AH18)</f>
        <v/>
      </c>
      <c r="G17" s="88"/>
      <c r="H17" s="85" t="str">
        <f ca="1">IF(CELL("Type",'Greenhouse Crops'!B18)="b"," ",'Results-Greenhouse Overhead'!$G$51)</f>
        <v xml:space="preserve"> </v>
      </c>
      <c r="I17" s="85" t="s">
        <v>320</v>
      </c>
      <c r="J17" s="85" t="str">
        <f t="shared" ca="1" si="1"/>
        <v/>
      </c>
      <c r="K17" s="85" t="str">
        <f ca="1">IF(ISERR((1-'Greenhouse Crops'!AI18)*'Greenhouse Crops'!D18*J17/('Greenhouse Crops'!AI18*'Greenhouse Crops'!D18)),"",(1-'Greenhouse Crops'!AI18)*'Greenhouse Crops'!D18*J17/('Greenhouse Crops'!AI18*'Greenhouse Crops'!D18))</f>
        <v/>
      </c>
      <c r="L17" s="88"/>
      <c r="M17" s="81" t="str">
        <f t="shared" ca="1" si="2"/>
        <v/>
      </c>
      <c r="N17" s="81" t="str">
        <f>IF(OR('Greenhouse Crops'!D18="",'Greenhouse Crops'!AI18="",'Greenhouse Crops'!AJ18=""),"",'Greenhouse Crops'!D18*'Greenhouse Crops'!AI18*'Greenhouse Crops'!AJ18)</f>
        <v/>
      </c>
      <c r="O17" s="81" t="str">
        <f ca="1">IF(OR('Greenhouse Crops'!D18="",'Greenhouse Crops'!AI18="",'Greenhouse Profit|Loss Per Crop'!M17=""),"",'Greenhouse Crops'!D18*'Greenhouse Crops'!AI18*'Greenhouse Profit|Loss Per Crop'!M17)</f>
        <v/>
      </c>
      <c r="P17" s="83" t="str">
        <f t="shared" ca="1" si="3"/>
        <v/>
      </c>
      <c r="Q17" s="87"/>
      <c r="R17" s="81" t="str">
        <f ca="1">IF(OR(P17="",'Greenhouse Crops'!D18="",'Greenhouse Crops'!AI18=""),"",P17/('Greenhouse Crops'!D18*'Greenhouse Crops'!AI18))</f>
        <v/>
      </c>
      <c r="S17" s="81" t="str">
        <f t="shared" ca="1" si="0"/>
        <v/>
      </c>
    </row>
    <row r="18" spans="1:19" x14ac:dyDescent="0.3">
      <c r="A18" s="173"/>
      <c r="B18" s="211" t="str">
        <f ca="1">IF(CELL("type",'Greenhouse Crops'!B19)="b","",'Greenhouse Crops'!B19 &amp; " (" &amp; 'Greenhouse Crops'!C19 &amp; ")")</f>
        <v/>
      </c>
      <c r="C18" s="85" t="str">
        <f ca="1">IF(CELL("Type",'Greenhouse Crops'!B19)="b","",SUM('Greenhouse Crops'!G19:O19)+SUM('Greenhouse Crops'!Q19:AE19))</f>
        <v/>
      </c>
      <c r="D18" s="85" t="str">
        <f ca="1">IF(OR(C18=0,'Greenhouse Crops'!B19=0),"",C18/'Greenhouse Crops'!D19)</f>
        <v/>
      </c>
      <c r="E18" s="90" t="str">
        <f ca="1">IF(CELL("Type",'Greenhouse Crops'!B19)="b","",'Greenhouse Crops'!AG19*'Greenhouse Crops'!D19)</f>
        <v/>
      </c>
      <c r="F18" s="90" t="str">
        <f ca="1">IF(B18="","",E18*'Greenhouse Crops'!AH19)</f>
        <v/>
      </c>
      <c r="G18" s="88"/>
      <c r="H18" s="85" t="str">
        <f ca="1">IF(CELL("Type",'Greenhouse Crops'!B19)="b"," ",'Results-Greenhouse Overhead'!$G$51)</f>
        <v xml:space="preserve"> </v>
      </c>
      <c r="I18" s="85" t="s">
        <v>320</v>
      </c>
      <c r="J18" s="85" t="str">
        <f t="shared" ca="1" si="1"/>
        <v/>
      </c>
      <c r="K18" s="85" t="str">
        <f ca="1">IF(ISERR((1-'Greenhouse Crops'!AI19)*'Greenhouse Crops'!D19*J18/('Greenhouse Crops'!AI19*'Greenhouse Crops'!D19)),"",(1-'Greenhouse Crops'!AI19)*'Greenhouse Crops'!D19*J18/('Greenhouse Crops'!AI19*'Greenhouse Crops'!D19))</f>
        <v/>
      </c>
      <c r="L18" s="88"/>
      <c r="M18" s="81" t="str">
        <f t="shared" ca="1" si="2"/>
        <v/>
      </c>
      <c r="N18" s="81" t="str">
        <f>IF(OR('Greenhouse Crops'!D19="",'Greenhouse Crops'!AI19="",'Greenhouse Crops'!AJ19=""),"",'Greenhouse Crops'!D19*'Greenhouse Crops'!AI19*'Greenhouse Crops'!AJ19)</f>
        <v/>
      </c>
      <c r="O18" s="81" t="str">
        <f ca="1">IF(OR('Greenhouse Crops'!D19="",'Greenhouse Crops'!AI19="",'Greenhouse Profit|Loss Per Crop'!M18=""),"",'Greenhouse Crops'!D19*'Greenhouse Crops'!AI19*'Greenhouse Profit|Loss Per Crop'!M18)</f>
        <v/>
      </c>
      <c r="P18" s="83" t="str">
        <f t="shared" ca="1" si="3"/>
        <v/>
      </c>
      <c r="Q18" s="87"/>
      <c r="R18" s="81" t="str">
        <f ca="1">IF(OR(P18="",'Greenhouse Crops'!D19="",'Greenhouse Crops'!AI19=""),"",P18/('Greenhouse Crops'!D19*'Greenhouse Crops'!AI19))</f>
        <v/>
      </c>
      <c r="S18" s="81" t="str">
        <f t="shared" ca="1" si="0"/>
        <v/>
      </c>
    </row>
    <row r="19" spans="1:19" x14ac:dyDescent="0.3">
      <c r="A19" s="173"/>
      <c r="B19" s="211" t="str">
        <f ca="1">IF(CELL("type",'Greenhouse Crops'!B20)="b","",'Greenhouse Crops'!B20 &amp; " (" &amp; 'Greenhouse Crops'!C20 &amp; ")")</f>
        <v/>
      </c>
      <c r="C19" s="85" t="str">
        <f ca="1">IF(CELL("Type",'Greenhouse Crops'!B20)="b","",SUM('Greenhouse Crops'!G20:O20)+SUM('Greenhouse Crops'!Q20:AE20))</f>
        <v/>
      </c>
      <c r="D19" s="85" t="str">
        <f ca="1">IF(OR(C19=0,'Greenhouse Crops'!B20=0),"",C19/'Greenhouse Crops'!D20)</f>
        <v/>
      </c>
      <c r="E19" s="90" t="str">
        <f ca="1">IF(CELL("Type",'Greenhouse Crops'!B20)="b","",'Greenhouse Crops'!AG20*'Greenhouse Crops'!D20)</f>
        <v/>
      </c>
      <c r="F19" s="90" t="str">
        <f ca="1">IF(B19="","",E19*'Greenhouse Crops'!AH20)</f>
        <v/>
      </c>
      <c r="G19" s="88"/>
      <c r="H19" s="85" t="str">
        <f ca="1">IF(CELL("Type",'Greenhouse Crops'!B20)="b"," ",'Results-Greenhouse Overhead'!$G$51)</f>
        <v xml:space="preserve"> </v>
      </c>
      <c r="I19" s="85" t="s">
        <v>320</v>
      </c>
      <c r="J19" s="85" t="str">
        <f t="shared" ca="1" si="1"/>
        <v/>
      </c>
      <c r="K19" s="85" t="str">
        <f ca="1">IF(ISERR((1-'Greenhouse Crops'!AI20)*'Greenhouse Crops'!D20*J19/('Greenhouse Crops'!AI20*'Greenhouse Crops'!D20)),"",(1-'Greenhouse Crops'!AI20)*'Greenhouse Crops'!D20*J19/('Greenhouse Crops'!AI20*'Greenhouse Crops'!D20))</f>
        <v/>
      </c>
      <c r="L19" s="88"/>
      <c r="M19" s="81" t="str">
        <f t="shared" ca="1" si="2"/>
        <v/>
      </c>
      <c r="N19" s="81" t="str">
        <f>IF(OR('Greenhouse Crops'!D20="",'Greenhouse Crops'!AI20="",'Greenhouse Crops'!AJ20=""),"",'Greenhouse Crops'!D20*'Greenhouse Crops'!AI20*'Greenhouse Crops'!AJ20)</f>
        <v/>
      </c>
      <c r="O19" s="81" t="str">
        <f ca="1">IF(OR('Greenhouse Crops'!D20="",'Greenhouse Crops'!AI20="",'Greenhouse Profit|Loss Per Crop'!M19=""),"",'Greenhouse Crops'!D20*'Greenhouse Crops'!AI20*'Greenhouse Profit|Loss Per Crop'!M19)</f>
        <v/>
      </c>
      <c r="P19" s="83" t="str">
        <f t="shared" ca="1" si="3"/>
        <v/>
      </c>
      <c r="Q19" s="87"/>
      <c r="R19" s="81" t="str">
        <f ca="1">IF(OR(P19="",'Greenhouse Crops'!D20="",'Greenhouse Crops'!AI20=""),"",P19/('Greenhouse Crops'!D20*'Greenhouse Crops'!AI20))</f>
        <v/>
      </c>
      <c r="S19" s="81" t="str">
        <f t="shared" ca="1" si="0"/>
        <v/>
      </c>
    </row>
    <row r="20" spans="1:19" x14ac:dyDescent="0.3">
      <c r="A20" s="173"/>
      <c r="B20" s="211" t="str">
        <f ca="1">IF(CELL("type",'Greenhouse Crops'!B21)="b","",'Greenhouse Crops'!B21 &amp; " (" &amp; 'Greenhouse Crops'!C21 &amp; ")")</f>
        <v/>
      </c>
      <c r="C20" s="85" t="str">
        <f ca="1">IF(CELL("Type",'Greenhouse Crops'!B21)="b","",SUM('Greenhouse Crops'!G21:O21)+SUM('Greenhouse Crops'!Q21:AE21))</f>
        <v/>
      </c>
      <c r="D20" s="85" t="str">
        <f ca="1">IF(OR(C20=0,'Greenhouse Crops'!B21=0),"",C20/'Greenhouse Crops'!D21)</f>
        <v/>
      </c>
      <c r="E20" s="90" t="str">
        <f ca="1">IF(CELL("Type",'Greenhouse Crops'!B21)="b","",'Greenhouse Crops'!AG21*'Greenhouse Crops'!D21)</f>
        <v/>
      </c>
      <c r="F20" s="90" t="str">
        <f ca="1">IF(B20="","",E20*'Greenhouse Crops'!AH21)</f>
        <v/>
      </c>
      <c r="G20" s="88"/>
      <c r="H20" s="85" t="str">
        <f ca="1">IF(CELL("Type",'Greenhouse Crops'!B21)="b"," ",'Results-Greenhouse Overhead'!$G$51)</f>
        <v xml:space="preserve"> </v>
      </c>
      <c r="I20" s="85" t="s">
        <v>320</v>
      </c>
      <c r="J20" s="85" t="str">
        <f t="shared" ca="1" si="1"/>
        <v/>
      </c>
      <c r="K20" s="85" t="str">
        <f ca="1">IF(ISERR((1-'Greenhouse Crops'!AI21)*'Greenhouse Crops'!D21*J20/('Greenhouse Crops'!AI21*'Greenhouse Crops'!D21)),"",(1-'Greenhouse Crops'!AI21)*'Greenhouse Crops'!D21*J20/('Greenhouse Crops'!AI21*'Greenhouse Crops'!D21))</f>
        <v/>
      </c>
      <c r="L20" s="88"/>
      <c r="M20" s="81" t="str">
        <f t="shared" ca="1" si="2"/>
        <v/>
      </c>
      <c r="N20" s="81" t="str">
        <f>IF(OR('Greenhouse Crops'!D21="",'Greenhouse Crops'!AI21="",'Greenhouse Crops'!AJ21=""),"",'Greenhouse Crops'!D21*'Greenhouse Crops'!AI21*'Greenhouse Crops'!AJ21)</f>
        <v/>
      </c>
      <c r="O20" s="81" t="str">
        <f ca="1">IF(OR('Greenhouse Crops'!D21="",'Greenhouse Crops'!AI21="",'Greenhouse Profit|Loss Per Crop'!M20=""),"",'Greenhouse Crops'!D21*'Greenhouse Crops'!AI21*'Greenhouse Profit|Loss Per Crop'!M20)</f>
        <v/>
      </c>
      <c r="P20" s="83" t="str">
        <f t="shared" ca="1" si="3"/>
        <v/>
      </c>
      <c r="Q20" s="87"/>
      <c r="R20" s="81" t="str">
        <f ca="1">IF(OR(P20="",'Greenhouse Crops'!D21="",'Greenhouse Crops'!AI21=""),"",P20/('Greenhouse Crops'!D21*'Greenhouse Crops'!AI21))</f>
        <v/>
      </c>
      <c r="S20" s="81" t="str">
        <f t="shared" ca="1" si="0"/>
        <v/>
      </c>
    </row>
    <row r="21" spans="1:19" x14ac:dyDescent="0.3">
      <c r="A21" s="173"/>
      <c r="B21" s="211" t="str">
        <f ca="1">IF(CELL("type",'Greenhouse Crops'!B22)="b","",'Greenhouse Crops'!B22 &amp; " (" &amp; 'Greenhouse Crops'!C22 &amp; ")")</f>
        <v/>
      </c>
      <c r="C21" s="85" t="str">
        <f ca="1">IF(CELL("Type",'Greenhouse Crops'!B22)="b","",SUM('Greenhouse Crops'!G22:O22)+SUM('Greenhouse Crops'!Q22:AE22))</f>
        <v/>
      </c>
      <c r="D21" s="85" t="str">
        <f ca="1">IF(OR(C21=0,'Greenhouse Crops'!B22=0),"",C21/'Greenhouse Crops'!D22)</f>
        <v/>
      </c>
      <c r="E21" s="90" t="str">
        <f ca="1">IF(CELL("Type",'Greenhouse Crops'!B22)="b","",'Greenhouse Crops'!AG22*'Greenhouse Crops'!D22)</f>
        <v/>
      </c>
      <c r="F21" s="90" t="str">
        <f ca="1">IF(B21="","",E21*'Greenhouse Crops'!AH22)</f>
        <v/>
      </c>
      <c r="G21" s="88"/>
      <c r="H21" s="85" t="str">
        <f ca="1">IF(CELL("Type",'Greenhouse Crops'!B22)="b"," ",'Results-Greenhouse Overhead'!$G$51)</f>
        <v xml:space="preserve"> </v>
      </c>
      <c r="I21" s="85" t="s">
        <v>320</v>
      </c>
      <c r="J21" s="85" t="str">
        <f t="shared" ca="1" si="1"/>
        <v/>
      </c>
      <c r="K21" s="85" t="str">
        <f ca="1">IF(ISERR((1-'Greenhouse Crops'!AI22)*'Greenhouse Crops'!D22*J21/('Greenhouse Crops'!AI22*'Greenhouse Crops'!D22)),"",(1-'Greenhouse Crops'!AI22)*'Greenhouse Crops'!D22*J21/('Greenhouse Crops'!AI22*'Greenhouse Crops'!D22))</f>
        <v/>
      </c>
      <c r="L21" s="88"/>
      <c r="M21" s="81" t="str">
        <f t="shared" ca="1" si="2"/>
        <v/>
      </c>
      <c r="N21" s="81" t="str">
        <f>IF(OR('Greenhouse Crops'!D22="",'Greenhouse Crops'!AI22="",'Greenhouse Crops'!AJ22=""),"",'Greenhouse Crops'!D22*'Greenhouse Crops'!AI22*'Greenhouse Crops'!AJ22)</f>
        <v/>
      </c>
      <c r="O21" s="81" t="str">
        <f ca="1">IF(OR('Greenhouse Crops'!D22="",'Greenhouse Crops'!AI22="",'Greenhouse Profit|Loss Per Crop'!M21=""),"",'Greenhouse Crops'!D22*'Greenhouse Crops'!AI22*'Greenhouse Profit|Loss Per Crop'!M21)</f>
        <v/>
      </c>
      <c r="P21" s="83" t="str">
        <f t="shared" ca="1" si="3"/>
        <v/>
      </c>
      <c r="Q21" s="87"/>
      <c r="R21" s="81" t="str">
        <f ca="1">IF(OR(P21="",'Greenhouse Crops'!D22="",'Greenhouse Crops'!AI22=""),"",P21/('Greenhouse Crops'!D22*'Greenhouse Crops'!AI22))</f>
        <v/>
      </c>
      <c r="S21" s="81" t="str">
        <f t="shared" ca="1" si="0"/>
        <v/>
      </c>
    </row>
    <row r="22" spans="1:19" x14ac:dyDescent="0.3">
      <c r="A22" s="173"/>
      <c r="B22" s="211" t="str">
        <f ca="1">IF(CELL("type",'Greenhouse Crops'!B23)="b","",'Greenhouse Crops'!B23 &amp; " (" &amp; 'Greenhouse Crops'!C23 &amp; ")")</f>
        <v/>
      </c>
      <c r="C22" s="85" t="str">
        <f ca="1">IF(CELL("Type",'Greenhouse Crops'!B23)="b","",SUM('Greenhouse Crops'!G23:O23)+SUM('Greenhouse Crops'!Q23:AE23))</f>
        <v/>
      </c>
      <c r="D22" s="85" t="str">
        <f ca="1">IF(OR(C22=0,'Greenhouse Crops'!B23=0),"",C22/'Greenhouse Crops'!D23)</f>
        <v/>
      </c>
      <c r="E22" s="90" t="str">
        <f ca="1">IF(CELL("Type",'Greenhouse Crops'!B23)="b","",'Greenhouse Crops'!AG23*'Greenhouse Crops'!D23)</f>
        <v/>
      </c>
      <c r="F22" s="90" t="str">
        <f ca="1">IF(B22="","",E22*'Greenhouse Crops'!AH23)</f>
        <v/>
      </c>
      <c r="G22" s="88"/>
      <c r="H22" s="85" t="str">
        <f ca="1">IF(CELL("Type",'Greenhouse Crops'!B23)="b"," ",'Results-Greenhouse Overhead'!$G$51)</f>
        <v xml:space="preserve"> </v>
      </c>
      <c r="I22" s="85" t="s">
        <v>320</v>
      </c>
      <c r="J22" s="85" t="str">
        <f t="shared" ca="1" si="1"/>
        <v/>
      </c>
      <c r="K22" s="85" t="str">
        <f ca="1">IF(ISERR((1-'Greenhouse Crops'!AI23)*'Greenhouse Crops'!D23*J22/('Greenhouse Crops'!AI23*'Greenhouse Crops'!D23)),"",(1-'Greenhouse Crops'!AI23)*'Greenhouse Crops'!D23*J22/('Greenhouse Crops'!AI23*'Greenhouse Crops'!D23))</f>
        <v/>
      </c>
      <c r="L22" s="88"/>
      <c r="M22" s="81" t="str">
        <f t="shared" ca="1" si="2"/>
        <v/>
      </c>
      <c r="N22" s="81" t="str">
        <f>IF(OR('Greenhouse Crops'!D23="",'Greenhouse Crops'!AI23="",'Greenhouse Crops'!AJ23=""),"",'Greenhouse Crops'!D23*'Greenhouse Crops'!AI23*'Greenhouse Crops'!AJ23)</f>
        <v/>
      </c>
      <c r="O22" s="81" t="str">
        <f ca="1">IF(OR('Greenhouse Crops'!D23="",'Greenhouse Crops'!AI23="",'Greenhouse Profit|Loss Per Crop'!M22=""),"",'Greenhouse Crops'!D23*'Greenhouse Crops'!AI23*'Greenhouse Profit|Loss Per Crop'!M22)</f>
        <v/>
      </c>
      <c r="P22" s="83" t="str">
        <f t="shared" ca="1" si="3"/>
        <v/>
      </c>
      <c r="Q22" s="87"/>
      <c r="R22" s="81" t="str">
        <f ca="1">IF(OR(P22="",'Greenhouse Crops'!D23="",'Greenhouse Crops'!AI23=""),"",P22/('Greenhouse Crops'!D23*'Greenhouse Crops'!AI23))</f>
        <v/>
      </c>
      <c r="S22" s="81" t="str">
        <f t="shared" ca="1" si="0"/>
        <v/>
      </c>
    </row>
    <row r="23" spans="1:19" x14ac:dyDescent="0.3">
      <c r="A23" s="173"/>
      <c r="B23" s="211" t="str">
        <f ca="1">IF(CELL("type",'Greenhouse Crops'!B24)="b","",'Greenhouse Crops'!B24 &amp; " (" &amp; 'Greenhouse Crops'!C24 &amp; ")")</f>
        <v/>
      </c>
      <c r="C23" s="85" t="str">
        <f ca="1">IF(CELL("Type",'Greenhouse Crops'!B24)="b","",SUM('Greenhouse Crops'!G24:O24)+SUM('Greenhouse Crops'!Q24:AE24))</f>
        <v/>
      </c>
      <c r="D23" s="85" t="str">
        <f ca="1">IF(OR(C23=0,'Greenhouse Crops'!B24=0),"",C23/'Greenhouse Crops'!D24)</f>
        <v/>
      </c>
      <c r="E23" s="90" t="str">
        <f ca="1">IF(CELL("Type",'Greenhouse Crops'!B24)="b","",'Greenhouse Crops'!AG24*'Greenhouse Crops'!D24)</f>
        <v/>
      </c>
      <c r="F23" s="90" t="str">
        <f ca="1">IF(B23="","",E23*'Greenhouse Crops'!AH24)</f>
        <v/>
      </c>
      <c r="G23" s="88"/>
      <c r="H23" s="85" t="str">
        <f ca="1">IF(CELL("Type",'Greenhouse Crops'!B24)="b"," ",'Results-Greenhouse Overhead'!$G$51)</f>
        <v xml:space="preserve"> </v>
      </c>
      <c r="I23" s="85" t="s">
        <v>320</v>
      </c>
      <c r="J23" s="85" t="str">
        <f t="shared" ca="1" si="1"/>
        <v/>
      </c>
      <c r="K23" s="85" t="str">
        <f ca="1">IF(ISERR((1-'Greenhouse Crops'!AI24)*'Greenhouse Crops'!D24*J23/('Greenhouse Crops'!AI24*'Greenhouse Crops'!D24)),"",(1-'Greenhouse Crops'!AI24)*'Greenhouse Crops'!D24*J23/('Greenhouse Crops'!AI24*'Greenhouse Crops'!D24))</f>
        <v/>
      </c>
      <c r="L23" s="88"/>
      <c r="M23" s="81" t="str">
        <f t="shared" ca="1" si="2"/>
        <v/>
      </c>
      <c r="N23" s="81" t="str">
        <f>IF(OR('Greenhouse Crops'!D24="",'Greenhouse Crops'!AI24="",'Greenhouse Crops'!AJ24=""),"",'Greenhouse Crops'!D24*'Greenhouse Crops'!AI24*'Greenhouse Crops'!AJ24)</f>
        <v/>
      </c>
      <c r="O23" s="81" t="str">
        <f ca="1">IF(OR('Greenhouse Crops'!D24="",'Greenhouse Crops'!AI24="",'Greenhouse Profit|Loss Per Crop'!M23=""),"",'Greenhouse Crops'!D24*'Greenhouse Crops'!AI24*'Greenhouse Profit|Loss Per Crop'!M23)</f>
        <v/>
      </c>
      <c r="P23" s="83" t="str">
        <f t="shared" ca="1" si="3"/>
        <v/>
      </c>
      <c r="Q23" s="87"/>
      <c r="R23" s="81" t="str">
        <f ca="1">IF(OR(P23="",'Greenhouse Crops'!D24="",'Greenhouse Crops'!AI24=""),"",P23/('Greenhouse Crops'!D24*'Greenhouse Crops'!AI24))</f>
        <v/>
      </c>
      <c r="S23" s="81" t="str">
        <f t="shared" ca="1" si="0"/>
        <v/>
      </c>
    </row>
    <row r="24" spans="1:19" x14ac:dyDescent="0.3">
      <c r="A24" s="173"/>
      <c r="B24" s="211" t="str">
        <f ca="1">IF(CELL("type",'Greenhouse Crops'!B25)="b","",'Greenhouse Crops'!B25 &amp; " (" &amp; 'Greenhouse Crops'!C25 &amp; ")")</f>
        <v/>
      </c>
      <c r="C24" s="85" t="str">
        <f ca="1">IF(CELL("Type",'Greenhouse Crops'!B25)="b","",SUM('Greenhouse Crops'!G25:O25)+SUM('Greenhouse Crops'!Q25:AE25))</f>
        <v/>
      </c>
      <c r="D24" s="85" t="str">
        <f ca="1">IF(OR(C24=0,'Greenhouse Crops'!B25=0),"",C24/'Greenhouse Crops'!D25)</f>
        <v/>
      </c>
      <c r="E24" s="90" t="str">
        <f ca="1">IF(CELL("Type",'Greenhouse Crops'!B25)="b","",'Greenhouse Crops'!AG25*'Greenhouse Crops'!D25)</f>
        <v/>
      </c>
      <c r="F24" s="90" t="str">
        <f ca="1">IF(B24="","",E24*'Greenhouse Crops'!AH25)</f>
        <v/>
      </c>
      <c r="G24" s="88"/>
      <c r="H24" s="85" t="str">
        <f ca="1">IF(CELL("Type",'Greenhouse Crops'!B25)="b"," ",'Results-Greenhouse Overhead'!$G$51)</f>
        <v xml:space="preserve"> </v>
      </c>
      <c r="I24" s="85" t="s">
        <v>320</v>
      </c>
      <c r="J24" s="85" t="str">
        <f t="shared" ca="1" si="1"/>
        <v/>
      </c>
      <c r="K24" s="85" t="str">
        <f ca="1">IF(ISERR((1-'Greenhouse Crops'!AI25)*'Greenhouse Crops'!D25*J24/('Greenhouse Crops'!AI25*'Greenhouse Crops'!D25)),"",(1-'Greenhouse Crops'!AI25)*'Greenhouse Crops'!D25*J24/('Greenhouse Crops'!AI25*'Greenhouse Crops'!D25))</f>
        <v/>
      </c>
      <c r="L24" s="88"/>
      <c r="M24" s="81" t="str">
        <f t="shared" ca="1" si="2"/>
        <v/>
      </c>
      <c r="N24" s="81" t="str">
        <f>IF(OR('Greenhouse Crops'!D25="",'Greenhouse Crops'!AI25="",'Greenhouse Crops'!AJ25=""),"",'Greenhouse Crops'!D25*'Greenhouse Crops'!AI25*'Greenhouse Crops'!AJ25)</f>
        <v/>
      </c>
      <c r="O24" s="81" t="str">
        <f ca="1">IF(OR('Greenhouse Crops'!D25="",'Greenhouse Crops'!AI25="",'Greenhouse Profit|Loss Per Crop'!M24=""),"",'Greenhouse Crops'!D25*'Greenhouse Crops'!AI25*'Greenhouse Profit|Loss Per Crop'!M24)</f>
        <v/>
      </c>
      <c r="P24" s="83" t="str">
        <f t="shared" ca="1" si="3"/>
        <v/>
      </c>
      <c r="Q24" s="87"/>
      <c r="R24" s="81" t="str">
        <f ca="1">IF(OR(P24="",'Greenhouse Crops'!D25="",'Greenhouse Crops'!AI25=""),"",P24/('Greenhouse Crops'!D25*'Greenhouse Crops'!AI25))</f>
        <v/>
      </c>
      <c r="S24" s="81" t="str">
        <f t="shared" ca="1" si="0"/>
        <v/>
      </c>
    </row>
    <row r="25" spans="1:19" x14ac:dyDescent="0.3">
      <c r="A25" s="173"/>
      <c r="B25" s="211" t="str">
        <f ca="1">IF(CELL("type",'Greenhouse Crops'!B26)="b","",'Greenhouse Crops'!B26 &amp; " (" &amp; 'Greenhouse Crops'!C26 &amp; ")")</f>
        <v/>
      </c>
      <c r="C25" s="85" t="str">
        <f ca="1">IF(CELL("Type",'Greenhouse Crops'!B26)="b","",SUM('Greenhouse Crops'!G26:O26)+SUM('Greenhouse Crops'!Q26:AE26))</f>
        <v/>
      </c>
      <c r="D25" s="85" t="str">
        <f ca="1">IF(OR(C25=0,'Greenhouse Crops'!B26=0),"",C25/'Greenhouse Crops'!D26)</f>
        <v/>
      </c>
      <c r="E25" s="90" t="str">
        <f ca="1">IF(CELL("Type",'Greenhouse Crops'!B26)="b","",'Greenhouse Crops'!AG26*'Greenhouse Crops'!D26)</f>
        <v/>
      </c>
      <c r="F25" s="90" t="str">
        <f ca="1">IF(B25="","",E25*'Greenhouse Crops'!AH26)</f>
        <v/>
      </c>
      <c r="G25" s="88"/>
      <c r="H25" s="85" t="str">
        <f ca="1">IF(CELL("Type",'Greenhouse Crops'!B26)="b"," ",'Results-Greenhouse Overhead'!$G$51)</f>
        <v xml:space="preserve"> </v>
      </c>
      <c r="I25" s="85" t="s">
        <v>320</v>
      </c>
      <c r="J25" s="85" t="str">
        <f t="shared" ca="1" si="1"/>
        <v/>
      </c>
      <c r="K25" s="85" t="str">
        <f ca="1">IF(ISERR((1-'Greenhouse Crops'!AI26)*'Greenhouse Crops'!D26*J25/('Greenhouse Crops'!AI26*'Greenhouse Crops'!D26)),"",(1-'Greenhouse Crops'!AI26)*'Greenhouse Crops'!D26*J25/('Greenhouse Crops'!AI26*'Greenhouse Crops'!D26))</f>
        <v/>
      </c>
      <c r="L25" s="88"/>
      <c r="M25" s="81" t="str">
        <f t="shared" ca="1" si="2"/>
        <v/>
      </c>
      <c r="N25" s="81" t="str">
        <f>IF(OR('Greenhouse Crops'!D26="",'Greenhouse Crops'!AI26="",'Greenhouse Crops'!AJ26=""),"",'Greenhouse Crops'!D26*'Greenhouse Crops'!AI26*'Greenhouse Crops'!AJ26)</f>
        <v/>
      </c>
      <c r="O25" s="81" t="str">
        <f ca="1">IF(OR('Greenhouse Crops'!D26="",'Greenhouse Crops'!AI26="",'Greenhouse Profit|Loss Per Crop'!M25=""),"",'Greenhouse Crops'!D26*'Greenhouse Crops'!AI26*'Greenhouse Profit|Loss Per Crop'!M25)</f>
        <v/>
      </c>
      <c r="P25" s="83" t="str">
        <f t="shared" ca="1" si="3"/>
        <v/>
      </c>
      <c r="Q25" s="87"/>
      <c r="R25" s="81" t="str">
        <f ca="1">IF(OR(P25="",'Greenhouse Crops'!D26="",'Greenhouse Crops'!AI26=""),"",P25/('Greenhouse Crops'!D26*'Greenhouse Crops'!AI26))</f>
        <v/>
      </c>
      <c r="S25" s="81" t="str">
        <f t="shared" ca="1" si="0"/>
        <v/>
      </c>
    </row>
    <row r="26" spans="1:19" x14ac:dyDescent="0.3">
      <c r="A26" s="173"/>
      <c r="B26" s="211" t="str">
        <f ca="1">IF(CELL("type",'Greenhouse Crops'!B27)="b","",'Greenhouse Crops'!B27 &amp; " (" &amp; 'Greenhouse Crops'!C27 &amp; ")")</f>
        <v/>
      </c>
      <c r="C26" s="85" t="str">
        <f ca="1">IF(CELL("Type",'Greenhouse Crops'!B27)="b","",SUM('Greenhouse Crops'!G27:O27)+SUM('Greenhouse Crops'!Q27:AE27))</f>
        <v/>
      </c>
      <c r="D26" s="85" t="str">
        <f ca="1">IF(OR(C26=0,'Greenhouse Crops'!B27=0),"",C26/'Greenhouse Crops'!D27)</f>
        <v/>
      </c>
      <c r="E26" s="90" t="str">
        <f ca="1">IF(CELL("Type",'Greenhouse Crops'!B27)="b","",'Greenhouse Crops'!AG27*'Greenhouse Crops'!D27)</f>
        <v/>
      </c>
      <c r="F26" s="90" t="str">
        <f ca="1">IF(B26="","",E26*'Greenhouse Crops'!AH27)</f>
        <v/>
      </c>
      <c r="G26" s="88"/>
      <c r="H26" s="85" t="str">
        <f ca="1">IF(CELL("Type",'Greenhouse Crops'!B27)="b"," ",'Results-Greenhouse Overhead'!$G$51)</f>
        <v xml:space="preserve"> </v>
      </c>
      <c r="I26" s="85" t="s">
        <v>320</v>
      </c>
      <c r="J26" s="85" t="str">
        <f t="shared" ca="1" si="1"/>
        <v/>
      </c>
      <c r="K26" s="85" t="str">
        <f ca="1">IF(ISERR((1-'Greenhouse Crops'!AI27)*'Greenhouse Crops'!D27*J26/('Greenhouse Crops'!AI27*'Greenhouse Crops'!D27)),"",(1-'Greenhouse Crops'!AI27)*'Greenhouse Crops'!D27*J26/('Greenhouse Crops'!AI27*'Greenhouse Crops'!D27))</f>
        <v/>
      </c>
      <c r="L26" s="88"/>
      <c r="M26" s="81" t="str">
        <f t="shared" ca="1" si="2"/>
        <v/>
      </c>
      <c r="N26" s="81" t="str">
        <f>IF(OR('Greenhouse Crops'!D27="",'Greenhouse Crops'!AI27="",'Greenhouse Crops'!AJ27=""),"",'Greenhouse Crops'!D27*'Greenhouse Crops'!AI27*'Greenhouse Crops'!AJ27)</f>
        <v/>
      </c>
      <c r="O26" s="81" t="str">
        <f ca="1">IF(OR('Greenhouse Crops'!D27="",'Greenhouse Crops'!AI27="",'Greenhouse Profit|Loss Per Crop'!M26=""),"",'Greenhouse Crops'!D27*'Greenhouse Crops'!AI27*'Greenhouse Profit|Loss Per Crop'!M26)</f>
        <v/>
      </c>
      <c r="P26" s="83" t="str">
        <f t="shared" ca="1" si="3"/>
        <v/>
      </c>
      <c r="Q26" s="87"/>
      <c r="R26" s="81" t="str">
        <f ca="1">IF(OR(P26="",'Greenhouse Crops'!D27="",'Greenhouse Crops'!AI27=""),"",P26/('Greenhouse Crops'!D27*'Greenhouse Crops'!AI27))</f>
        <v/>
      </c>
      <c r="S26" s="81" t="str">
        <f t="shared" ca="1" si="0"/>
        <v/>
      </c>
    </row>
    <row r="27" spans="1:19" x14ac:dyDescent="0.3">
      <c r="A27" s="173"/>
      <c r="B27" s="211" t="str">
        <f ca="1">IF(CELL("type",'Greenhouse Crops'!B28)="b","",'Greenhouse Crops'!B28 &amp; " (" &amp; 'Greenhouse Crops'!C28 &amp; ")")</f>
        <v/>
      </c>
      <c r="C27" s="85" t="str">
        <f ca="1">IF(CELL("Type",'Greenhouse Crops'!B28)="b","",SUM('Greenhouse Crops'!G28:O28)+SUM('Greenhouse Crops'!Q28:AE28))</f>
        <v/>
      </c>
      <c r="D27" s="85" t="str">
        <f ca="1">IF(OR(C27=0,'Greenhouse Crops'!B28=0),"",C27/'Greenhouse Crops'!D28)</f>
        <v/>
      </c>
      <c r="E27" s="90" t="str">
        <f ca="1">IF(CELL("Type",'Greenhouse Crops'!B28)="b","",'Greenhouse Crops'!AG28*'Greenhouse Crops'!D28)</f>
        <v/>
      </c>
      <c r="F27" s="90" t="str">
        <f ca="1">IF(B27="","",E27*'Greenhouse Crops'!AH28)</f>
        <v/>
      </c>
      <c r="G27" s="88"/>
      <c r="H27" s="85" t="str">
        <f ca="1">IF(CELL("Type",'Greenhouse Crops'!B28)="b"," ",'Results-Greenhouse Overhead'!$G$51)</f>
        <v xml:space="preserve"> </v>
      </c>
      <c r="I27" s="85" t="s">
        <v>320</v>
      </c>
      <c r="J27" s="85" t="str">
        <f t="shared" ca="1" si="1"/>
        <v/>
      </c>
      <c r="K27" s="85" t="str">
        <f ca="1">IF(ISERR((1-'Greenhouse Crops'!AI28)*'Greenhouse Crops'!D28*J27/('Greenhouse Crops'!AI28*'Greenhouse Crops'!D28)),"",(1-'Greenhouse Crops'!AI28)*'Greenhouse Crops'!D28*J27/('Greenhouse Crops'!AI28*'Greenhouse Crops'!D28))</f>
        <v/>
      </c>
      <c r="L27" s="88"/>
      <c r="M27" s="81" t="str">
        <f t="shared" ca="1" si="2"/>
        <v/>
      </c>
      <c r="N27" s="81" t="str">
        <f>IF(OR('Greenhouse Crops'!D28="",'Greenhouse Crops'!AI28="",'Greenhouse Crops'!AJ28=""),"",'Greenhouse Crops'!D28*'Greenhouse Crops'!AI28*'Greenhouse Crops'!AJ28)</f>
        <v/>
      </c>
      <c r="O27" s="81" t="str">
        <f ca="1">IF(OR('Greenhouse Crops'!D28="",'Greenhouse Crops'!AI28="",'Greenhouse Profit|Loss Per Crop'!M27=""),"",'Greenhouse Crops'!D28*'Greenhouse Crops'!AI28*'Greenhouse Profit|Loss Per Crop'!M27)</f>
        <v/>
      </c>
      <c r="P27" s="83" t="str">
        <f t="shared" ca="1" si="3"/>
        <v/>
      </c>
      <c r="Q27" s="87"/>
      <c r="R27" s="81" t="str">
        <f ca="1">IF(OR(P27="",'Greenhouse Crops'!D28="",'Greenhouse Crops'!AI28=""),"",P27/('Greenhouse Crops'!D28*'Greenhouse Crops'!AI28))</f>
        <v/>
      </c>
      <c r="S27" s="81" t="str">
        <f t="shared" ca="1" si="0"/>
        <v/>
      </c>
    </row>
    <row r="28" spans="1:19" x14ac:dyDescent="0.3">
      <c r="A28" s="173"/>
      <c r="B28" s="211" t="str">
        <f ca="1">IF(CELL("type",'Greenhouse Crops'!B29)="b","",'Greenhouse Crops'!B29 &amp; " (" &amp; 'Greenhouse Crops'!C29 &amp; ")")</f>
        <v/>
      </c>
      <c r="C28" s="85" t="str">
        <f ca="1">IF(CELL("Type",'Greenhouse Crops'!B29)="b","",SUM('Greenhouse Crops'!G29:O29)+SUM('Greenhouse Crops'!Q29:AE29))</f>
        <v/>
      </c>
      <c r="D28" s="85" t="str">
        <f ca="1">IF(OR(C28=0,'Greenhouse Crops'!B29=0),"",C28/'Greenhouse Crops'!D29)</f>
        <v/>
      </c>
      <c r="E28" s="90" t="str">
        <f ca="1">IF(CELL("Type",'Greenhouse Crops'!B29)="b","",'Greenhouse Crops'!AG29*'Greenhouse Crops'!D29)</f>
        <v/>
      </c>
      <c r="F28" s="90" t="str">
        <f ca="1">IF(B28="","",E28*'Greenhouse Crops'!AH29)</f>
        <v/>
      </c>
      <c r="G28" s="88"/>
      <c r="H28" s="85" t="str">
        <f ca="1">IF(CELL("Type",'Greenhouse Crops'!B29)="b"," ",'Results-Greenhouse Overhead'!$G$51)</f>
        <v xml:space="preserve"> </v>
      </c>
      <c r="I28" s="85" t="s">
        <v>320</v>
      </c>
      <c r="J28" s="85" t="str">
        <f t="shared" ca="1" si="1"/>
        <v/>
      </c>
      <c r="K28" s="85" t="str">
        <f ca="1">IF(ISERR((1-'Greenhouse Crops'!AI29)*'Greenhouse Crops'!D29*J28/('Greenhouse Crops'!AI29*'Greenhouse Crops'!D29)),"",(1-'Greenhouse Crops'!AI29)*'Greenhouse Crops'!D29*J28/('Greenhouse Crops'!AI29*'Greenhouse Crops'!D29))</f>
        <v/>
      </c>
      <c r="L28" s="88"/>
      <c r="M28" s="81" t="str">
        <f t="shared" ca="1" si="2"/>
        <v/>
      </c>
      <c r="N28" s="81" t="str">
        <f>IF(OR('Greenhouse Crops'!D29="",'Greenhouse Crops'!AI29="",'Greenhouse Crops'!AJ29=""),"",'Greenhouse Crops'!D29*'Greenhouse Crops'!AI29*'Greenhouse Crops'!AJ29)</f>
        <v/>
      </c>
      <c r="O28" s="81" t="str">
        <f ca="1">IF(OR('Greenhouse Crops'!D29="",'Greenhouse Crops'!AI29="",'Greenhouse Profit|Loss Per Crop'!M28=""),"",'Greenhouse Crops'!D29*'Greenhouse Crops'!AI29*'Greenhouse Profit|Loss Per Crop'!M28)</f>
        <v/>
      </c>
      <c r="P28" s="83" t="str">
        <f t="shared" ca="1" si="3"/>
        <v/>
      </c>
      <c r="Q28" s="87"/>
      <c r="R28" s="81" t="str">
        <f ca="1">IF(OR(P28="",'Greenhouse Crops'!D29="",'Greenhouse Crops'!AI29=""),"",P28/('Greenhouse Crops'!D29*'Greenhouse Crops'!AI29))</f>
        <v/>
      </c>
      <c r="S28" s="81" t="str">
        <f t="shared" ca="1" si="0"/>
        <v/>
      </c>
    </row>
    <row r="29" spans="1:19" x14ac:dyDescent="0.3">
      <c r="A29" s="173"/>
      <c r="B29" s="211" t="str">
        <f ca="1">IF(CELL("type",'Greenhouse Crops'!B30)="b","",'Greenhouse Crops'!B30 &amp; " (" &amp; 'Greenhouse Crops'!C30 &amp; ")")</f>
        <v/>
      </c>
      <c r="C29" s="85" t="str">
        <f ca="1">IF(CELL("Type",'Greenhouse Crops'!B30)="b","",SUM('Greenhouse Crops'!G30:O30)+SUM('Greenhouse Crops'!Q30:AE30))</f>
        <v/>
      </c>
      <c r="D29" s="85" t="str">
        <f ca="1">IF(OR(C29=0,'Greenhouse Crops'!B30=0),"",C29/'Greenhouse Crops'!D30)</f>
        <v/>
      </c>
      <c r="E29" s="90" t="str">
        <f ca="1">IF(CELL("Type",'Greenhouse Crops'!B30)="b","",'Greenhouse Crops'!AG30*'Greenhouse Crops'!D30)</f>
        <v/>
      </c>
      <c r="F29" s="90" t="str">
        <f ca="1">IF(B29="","",E29*'Greenhouse Crops'!AH30)</f>
        <v/>
      </c>
      <c r="G29" s="88"/>
      <c r="H29" s="85" t="str">
        <f ca="1">IF(CELL("Type",'Greenhouse Crops'!B30)="b"," ",'Results-Greenhouse Overhead'!$G$51)</f>
        <v xml:space="preserve"> </v>
      </c>
      <c r="I29" s="85" t="s">
        <v>320</v>
      </c>
      <c r="J29" s="85" t="str">
        <f t="shared" ca="1" si="1"/>
        <v/>
      </c>
      <c r="K29" s="85" t="str">
        <f ca="1">IF(ISERR((1-'Greenhouse Crops'!AI30)*'Greenhouse Crops'!D30*J29/('Greenhouse Crops'!AI30*'Greenhouse Crops'!D30)),"",(1-'Greenhouse Crops'!AI30)*'Greenhouse Crops'!D30*J29/('Greenhouse Crops'!AI30*'Greenhouse Crops'!D30))</f>
        <v/>
      </c>
      <c r="L29" s="88"/>
      <c r="M29" s="81" t="str">
        <f t="shared" ca="1" si="2"/>
        <v/>
      </c>
      <c r="N29" s="81" t="str">
        <f>IF(OR('Greenhouse Crops'!D30="",'Greenhouse Crops'!AI30="",'Greenhouse Crops'!AJ30=""),"",'Greenhouse Crops'!D30*'Greenhouse Crops'!AI30*'Greenhouse Crops'!AJ30)</f>
        <v/>
      </c>
      <c r="O29" s="81" t="str">
        <f ca="1">IF(OR('Greenhouse Crops'!D30="",'Greenhouse Crops'!AI30="",'Greenhouse Profit|Loss Per Crop'!M29=""),"",'Greenhouse Crops'!D30*'Greenhouse Crops'!AI30*'Greenhouse Profit|Loss Per Crop'!M29)</f>
        <v/>
      </c>
      <c r="P29" s="83" t="str">
        <f t="shared" ca="1" si="3"/>
        <v/>
      </c>
      <c r="Q29" s="87"/>
      <c r="R29" s="81" t="str">
        <f ca="1">IF(OR(P29="",'Greenhouse Crops'!D30="",'Greenhouse Crops'!AI30=""),"",P29/('Greenhouse Crops'!D30*'Greenhouse Crops'!AI30))</f>
        <v/>
      </c>
      <c r="S29" s="81" t="str">
        <f t="shared" ca="1" si="0"/>
        <v/>
      </c>
    </row>
    <row r="30" spans="1:19" x14ac:dyDescent="0.3">
      <c r="A30" s="173"/>
      <c r="B30" s="211" t="str">
        <f ca="1">IF(CELL("type",'Greenhouse Crops'!B31)="b","",'Greenhouse Crops'!B31 &amp; " (" &amp; 'Greenhouse Crops'!C31 &amp; ")")</f>
        <v/>
      </c>
      <c r="C30" s="85" t="str">
        <f ca="1">IF(CELL("Type",'Greenhouse Crops'!B31)="b","",SUM('Greenhouse Crops'!G31:O31)+SUM('Greenhouse Crops'!Q31:AE31))</f>
        <v/>
      </c>
      <c r="D30" s="85" t="str">
        <f ca="1">IF(OR(C30=0,'Greenhouse Crops'!B31=0),"",C30/'Greenhouse Crops'!D31)</f>
        <v/>
      </c>
      <c r="E30" s="90" t="str">
        <f ca="1">IF(CELL("Type",'Greenhouse Crops'!B31)="b","",'Greenhouse Crops'!AG31*'Greenhouse Crops'!D31)</f>
        <v/>
      </c>
      <c r="F30" s="90" t="str">
        <f ca="1">IF(B30="","",E30*'Greenhouse Crops'!AH31)</f>
        <v/>
      </c>
      <c r="G30" s="88"/>
      <c r="H30" s="85" t="str">
        <f ca="1">IF(CELL("Type",'Greenhouse Crops'!B31)="b"," ",'Results-Greenhouse Overhead'!$G$51)</f>
        <v xml:space="preserve"> </v>
      </c>
      <c r="I30" s="85" t="s">
        <v>320</v>
      </c>
      <c r="J30" s="85" t="str">
        <f t="shared" ca="1" si="1"/>
        <v/>
      </c>
      <c r="K30" s="85" t="str">
        <f ca="1">IF(ISERR((1-'Greenhouse Crops'!AI31)*'Greenhouse Crops'!D31*J30/('Greenhouse Crops'!AI31*'Greenhouse Crops'!D31)),"",(1-'Greenhouse Crops'!AI31)*'Greenhouse Crops'!D31*J30/('Greenhouse Crops'!AI31*'Greenhouse Crops'!D31))</f>
        <v/>
      </c>
      <c r="L30" s="88"/>
      <c r="M30" s="81" t="str">
        <f t="shared" ca="1" si="2"/>
        <v/>
      </c>
      <c r="N30" s="81" t="str">
        <f>IF(OR('Greenhouse Crops'!D31="",'Greenhouse Crops'!AI31="",'Greenhouse Crops'!AJ31=""),"",'Greenhouse Crops'!D31*'Greenhouse Crops'!AI31*'Greenhouse Crops'!AJ31)</f>
        <v/>
      </c>
      <c r="O30" s="81" t="str">
        <f ca="1">IF(OR('Greenhouse Crops'!D31="",'Greenhouse Crops'!AI31="",'Greenhouse Profit|Loss Per Crop'!M30=""),"",'Greenhouse Crops'!D31*'Greenhouse Crops'!AI31*'Greenhouse Profit|Loss Per Crop'!M30)</f>
        <v/>
      </c>
      <c r="P30" s="83" t="str">
        <f t="shared" ca="1" si="3"/>
        <v/>
      </c>
      <c r="Q30" s="87"/>
      <c r="R30" s="81" t="str">
        <f ca="1">IF(OR(P30="",'Greenhouse Crops'!D31="",'Greenhouse Crops'!AI31=""),"",P30/('Greenhouse Crops'!D31*'Greenhouse Crops'!AI31))</f>
        <v/>
      </c>
      <c r="S30" s="81" t="str">
        <f t="shared" ca="1" si="0"/>
        <v/>
      </c>
    </row>
    <row r="31" spans="1:19" x14ac:dyDescent="0.3">
      <c r="A31" s="173"/>
      <c r="B31" s="211" t="str">
        <f ca="1">IF(CELL("type",'Greenhouse Crops'!B32)="b","",'Greenhouse Crops'!B32 &amp; " (" &amp; 'Greenhouse Crops'!C32 &amp; ")")</f>
        <v/>
      </c>
      <c r="C31" s="85" t="str">
        <f ca="1">IF(CELL("Type",'Greenhouse Crops'!B32)="b","",SUM('Greenhouse Crops'!G32:O32)+SUM('Greenhouse Crops'!Q32:AE32))</f>
        <v/>
      </c>
      <c r="D31" s="85" t="str">
        <f ca="1">IF(OR(C31=0,'Greenhouse Crops'!B32=0),"",C31/'Greenhouse Crops'!D32)</f>
        <v/>
      </c>
      <c r="E31" s="90" t="str">
        <f ca="1">IF(CELL("Type",'Greenhouse Crops'!B32)="b","",'Greenhouse Crops'!AG32*'Greenhouse Crops'!D32)</f>
        <v/>
      </c>
      <c r="F31" s="90" t="str">
        <f ca="1">IF(B31="","",E31*'Greenhouse Crops'!AH32)</f>
        <v/>
      </c>
      <c r="G31" s="88"/>
      <c r="H31" s="85" t="str">
        <f ca="1">IF(CELL("Type",'Greenhouse Crops'!B32)="b"," ",'Results-Greenhouse Overhead'!$G$51)</f>
        <v xml:space="preserve"> </v>
      </c>
      <c r="I31" s="85" t="s">
        <v>320</v>
      </c>
      <c r="J31" s="85" t="str">
        <f t="shared" ca="1" si="1"/>
        <v/>
      </c>
      <c r="K31" s="85" t="str">
        <f ca="1">IF(ISERR((1-'Greenhouse Crops'!AI32)*'Greenhouse Crops'!D32*J31/('Greenhouse Crops'!AI32*'Greenhouse Crops'!D32)),"",(1-'Greenhouse Crops'!AI32)*'Greenhouse Crops'!D32*J31/('Greenhouse Crops'!AI32*'Greenhouse Crops'!D32))</f>
        <v/>
      </c>
      <c r="L31" s="88"/>
      <c r="M31" s="81" t="str">
        <f t="shared" ca="1" si="2"/>
        <v/>
      </c>
      <c r="N31" s="81" t="str">
        <f>IF(OR('Greenhouse Crops'!D32="",'Greenhouse Crops'!AI32="",'Greenhouse Crops'!AJ32=""),"",'Greenhouse Crops'!D32*'Greenhouse Crops'!AI32*'Greenhouse Crops'!AJ32)</f>
        <v/>
      </c>
      <c r="O31" s="81" t="str">
        <f ca="1">IF(OR('Greenhouse Crops'!D32="",'Greenhouse Crops'!AI32="",'Greenhouse Profit|Loss Per Crop'!M31=""),"",'Greenhouse Crops'!D32*'Greenhouse Crops'!AI32*'Greenhouse Profit|Loss Per Crop'!M31)</f>
        <v/>
      </c>
      <c r="P31" s="83" t="str">
        <f t="shared" ca="1" si="3"/>
        <v/>
      </c>
      <c r="Q31" s="87"/>
      <c r="R31" s="81" t="str">
        <f ca="1">IF(OR(P31="",'Greenhouse Crops'!D32="",'Greenhouse Crops'!AI32=""),"",P31/('Greenhouse Crops'!D32*'Greenhouse Crops'!AI32))</f>
        <v/>
      </c>
      <c r="S31" s="81" t="str">
        <f t="shared" ca="1" si="0"/>
        <v/>
      </c>
    </row>
    <row r="32" spans="1:19" x14ac:dyDescent="0.3">
      <c r="A32" s="173"/>
      <c r="B32" s="211" t="str">
        <f ca="1">IF(CELL("type",'Greenhouse Crops'!B33)="b","",'Greenhouse Crops'!B33 &amp; " (" &amp; 'Greenhouse Crops'!C33 &amp; ")")</f>
        <v/>
      </c>
      <c r="C32" s="85" t="str">
        <f ca="1">IF(CELL("Type",'Greenhouse Crops'!B33)="b","",SUM('Greenhouse Crops'!G33:O33)+SUM('Greenhouse Crops'!Q33:AE33))</f>
        <v/>
      </c>
      <c r="D32" s="85" t="str">
        <f ca="1">IF(OR(C32=0,'Greenhouse Crops'!B33=0),"",C32/'Greenhouse Crops'!D33)</f>
        <v/>
      </c>
      <c r="E32" s="90" t="str">
        <f ca="1">IF(CELL("Type",'Greenhouse Crops'!B33)="b","",'Greenhouse Crops'!AG33*'Greenhouse Crops'!D33)</f>
        <v/>
      </c>
      <c r="F32" s="90" t="str">
        <f ca="1">IF(B32="","",E32*'Greenhouse Crops'!AH33)</f>
        <v/>
      </c>
      <c r="G32" s="88"/>
      <c r="H32" s="85" t="str">
        <f ca="1">IF(CELL("Type",'Greenhouse Crops'!B33)="b"," ",'Results-Greenhouse Overhead'!$G$51)</f>
        <v xml:space="preserve"> </v>
      </c>
      <c r="I32" s="85" t="s">
        <v>320</v>
      </c>
      <c r="J32" s="85" t="str">
        <f t="shared" ca="1" si="1"/>
        <v/>
      </c>
      <c r="K32" s="85" t="str">
        <f ca="1">IF(ISERR((1-'Greenhouse Crops'!AI33)*'Greenhouse Crops'!D33*J32/('Greenhouse Crops'!AI33*'Greenhouse Crops'!D33)),"",(1-'Greenhouse Crops'!AI33)*'Greenhouse Crops'!D33*J32/('Greenhouse Crops'!AI33*'Greenhouse Crops'!D33))</f>
        <v/>
      </c>
      <c r="L32" s="88"/>
      <c r="M32" s="81" t="str">
        <f t="shared" ca="1" si="2"/>
        <v/>
      </c>
      <c r="N32" s="81" t="str">
        <f>IF(OR('Greenhouse Crops'!D33="",'Greenhouse Crops'!AI33="",'Greenhouse Crops'!AJ33=""),"",'Greenhouse Crops'!D33*'Greenhouse Crops'!AI33*'Greenhouse Crops'!AJ33)</f>
        <v/>
      </c>
      <c r="O32" s="81" t="str">
        <f ca="1">IF(OR('Greenhouse Crops'!D33="",'Greenhouse Crops'!AI33="",'Greenhouse Profit|Loss Per Crop'!M32=""),"",'Greenhouse Crops'!D33*'Greenhouse Crops'!AI33*'Greenhouse Profit|Loss Per Crop'!M32)</f>
        <v/>
      </c>
      <c r="P32" s="83" t="str">
        <f t="shared" ca="1" si="3"/>
        <v/>
      </c>
      <c r="Q32" s="87"/>
      <c r="R32" s="81" t="str">
        <f ca="1">IF(OR(P32="",'Greenhouse Crops'!D33="",'Greenhouse Crops'!AI33=""),"",P32/('Greenhouse Crops'!D33*'Greenhouse Crops'!AI33))</f>
        <v/>
      </c>
      <c r="S32" s="81" t="str">
        <f t="shared" ca="1" si="0"/>
        <v/>
      </c>
    </row>
    <row r="33" spans="1:19" x14ac:dyDescent="0.3">
      <c r="A33" s="173"/>
      <c r="B33" s="211" t="str">
        <f ca="1">IF(CELL("type",'Greenhouse Crops'!B34)="b","",'Greenhouse Crops'!B34 &amp; " (" &amp; 'Greenhouse Crops'!C34 &amp; ")")</f>
        <v/>
      </c>
      <c r="C33" s="85" t="str">
        <f ca="1">IF(CELL("Type",'Greenhouse Crops'!B34)="b","",SUM('Greenhouse Crops'!G34:O34)+SUM('Greenhouse Crops'!Q34:AE34))</f>
        <v/>
      </c>
      <c r="D33" s="85" t="str">
        <f ca="1">IF(OR(C33=0,'Greenhouse Crops'!B34=0),"",C33/'Greenhouse Crops'!D34)</f>
        <v/>
      </c>
      <c r="E33" s="90" t="str">
        <f ca="1">IF(CELL("Type",'Greenhouse Crops'!B34)="b","",'Greenhouse Crops'!AG34*'Greenhouse Crops'!D34)</f>
        <v/>
      </c>
      <c r="F33" s="90" t="str">
        <f ca="1">IF(B33="","",E33*'Greenhouse Crops'!AH34)</f>
        <v/>
      </c>
      <c r="G33" s="88"/>
      <c r="H33" s="85" t="str">
        <f ca="1">IF(CELL("Type",'Greenhouse Crops'!B34)="b"," ",'Results-Greenhouse Overhead'!$G$51)</f>
        <v xml:space="preserve"> </v>
      </c>
      <c r="I33" s="85" t="s">
        <v>320</v>
      </c>
      <c r="J33" s="85" t="str">
        <f t="shared" ca="1" si="1"/>
        <v/>
      </c>
      <c r="K33" s="85" t="str">
        <f ca="1">IF(ISERR((1-'Greenhouse Crops'!AI34)*'Greenhouse Crops'!D34*J33/('Greenhouse Crops'!AI34*'Greenhouse Crops'!D34)),"",(1-'Greenhouse Crops'!AI34)*'Greenhouse Crops'!D34*J33/('Greenhouse Crops'!AI34*'Greenhouse Crops'!D34))</f>
        <v/>
      </c>
      <c r="L33" s="88"/>
      <c r="M33" s="81" t="str">
        <f t="shared" ca="1" si="2"/>
        <v/>
      </c>
      <c r="N33" s="81" t="str">
        <f>IF(OR('Greenhouse Crops'!D34="",'Greenhouse Crops'!AI34="",'Greenhouse Crops'!AJ34=""),"",'Greenhouse Crops'!D34*'Greenhouse Crops'!AI34*'Greenhouse Crops'!AJ34)</f>
        <v/>
      </c>
      <c r="O33" s="81" t="str">
        <f ca="1">IF(OR('Greenhouse Crops'!D34="",'Greenhouse Crops'!AI34="",'Greenhouse Profit|Loss Per Crop'!M33=""),"",'Greenhouse Crops'!D34*'Greenhouse Crops'!AI34*'Greenhouse Profit|Loss Per Crop'!M33)</f>
        <v/>
      </c>
      <c r="P33" s="83" t="str">
        <f t="shared" ca="1" si="3"/>
        <v/>
      </c>
      <c r="Q33" s="87"/>
      <c r="R33" s="81" t="str">
        <f ca="1">IF(OR(P33="",'Greenhouse Crops'!D34="",'Greenhouse Crops'!AI34=""),"",P33/('Greenhouse Crops'!D34*'Greenhouse Crops'!AI34))</f>
        <v/>
      </c>
      <c r="S33" s="81" t="str">
        <f t="shared" ca="1" si="0"/>
        <v/>
      </c>
    </row>
    <row r="34" spans="1:19" x14ac:dyDescent="0.3">
      <c r="A34" s="173"/>
      <c r="B34" s="211" t="str">
        <f ca="1">IF(CELL("type",'Greenhouse Crops'!B35)="b","",'Greenhouse Crops'!B35 &amp; " (" &amp; 'Greenhouse Crops'!C35 &amp; ")")</f>
        <v/>
      </c>
      <c r="C34" s="85" t="str">
        <f ca="1">IF(CELL("Type",'Greenhouse Crops'!B35)="b","",SUM('Greenhouse Crops'!G35:O35)+SUM('Greenhouse Crops'!Q35:AE35))</f>
        <v/>
      </c>
      <c r="D34" s="85" t="str">
        <f ca="1">IF(OR(C34=0,'Greenhouse Crops'!B35=0),"",C34/'Greenhouse Crops'!D35)</f>
        <v/>
      </c>
      <c r="E34" s="90" t="str">
        <f ca="1">IF(CELL("Type",'Greenhouse Crops'!B35)="b","",'Greenhouse Crops'!AG35*'Greenhouse Crops'!D35)</f>
        <v/>
      </c>
      <c r="F34" s="90" t="str">
        <f ca="1">IF(B34="","",E34*'Greenhouse Crops'!AH35)</f>
        <v/>
      </c>
      <c r="G34" s="88"/>
      <c r="H34" s="85" t="str">
        <f ca="1">IF(CELL("Type",'Greenhouse Crops'!B35)="b"," ",'Results-Greenhouse Overhead'!$G$51)</f>
        <v xml:space="preserve"> </v>
      </c>
      <c r="I34" s="85" t="s">
        <v>320</v>
      </c>
      <c r="J34" s="85" t="str">
        <f t="shared" ca="1" si="1"/>
        <v/>
      </c>
      <c r="K34" s="85" t="str">
        <f ca="1">IF(ISERR((1-'Greenhouse Crops'!AI35)*'Greenhouse Crops'!D35*J34/('Greenhouse Crops'!AI35*'Greenhouse Crops'!D35)),"",(1-'Greenhouse Crops'!AI35)*'Greenhouse Crops'!D35*J34/('Greenhouse Crops'!AI35*'Greenhouse Crops'!D35))</f>
        <v/>
      </c>
      <c r="L34" s="88"/>
      <c r="M34" s="81" t="str">
        <f t="shared" ca="1" si="2"/>
        <v/>
      </c>
      <c r="N34" s="81" t="str">
        <f>IF(OR('Greenhouse Crops'!D35="",'Greenhouse Crops'!AI35="",'Greenhouse Crops'!AJ35=""),"",'Greenhouse Crops'!D35*'Greenhouse Crops'!AI35*'Greenhouse Crops'!AJ35)</f>
        <v/>
      </c>
      <c r="O34" s="81" t="str">
        <f ca="1">IF(OR('Greenhouse Crops'!D35="",'Greenhouse Crops'!AI35="",'Greenhouse Profit|Loss Per Crop'!M34=""),"",'Greenhouse Crops'!D35*'Greenhouse Crops'!AI35*'Greenhouse Profit|Loss Per Crop'!M34)</f>
        <v/>
      </c>
      <c r="P34" s="83" t="str">
        <f t="shared" ca="1" si="3"/>
        <v/>
      </c>
      <c r="Q34" s="87"/>
      <c r="R34" s="81" t="str">
        <f ca="1">IF(OR(P34="",'Greenhouse Crops'!D35="",'Greenhouse Crops'!AI35=""),"",P34/('Greenhouse Crops'!D35*'Greenhouse Crops'!AI35))</f>
        <v/>
      </c>
      <c r="S34" s="81" t="str">
        <f t="shared" ca="1" si="0"/>
        <v/>
      </c>
    </row>
    <row r="35" spans="1:19" x14ac:dyDescent="0.3">
      <c r="A35" s="173"/>
      <c r="B35" s="211" t="str">
        <f ca="1">IF(CELL("type",'Greenhouse Crops'!B36)="b","",'Greenhouse Crops'!B36 &amp; " (" &amp; 'Greenhouse Crops'!C36 &amp; ")")</f>
        <v/>
      </c>
      <c r="C35" s="85" t="str">
        <f ca="1">IF(CELL("Type",'Greenhouse Crops'!B36)="b","",SUM('Greenhouse Crops'!G36:O36)+SUM('Greenhouse Crops'!Q36:AE36))</f>
        <v/>
      </c>
      <c r="D35" s="85" t="str">
        <f ca="1">IF(OR(C35=0,'Greenhouse Crops'!B36=0),"",C35/'Greenhouse Crops'!D36)</f>
        <v/>
      </c>
      <c r="E35" s="90" t="str">
        <f ca="1">IF(CELL("Type",'Greenhouse Crops'!B36)="b","",'Greenhouse Crops'!AG36*'Greenhouse Crops'!D36)</f>
        <v/>
      </c>
      <c r="F35" s="90" t="str">
        <f ca="1">IF(B35="","",E35*'Greenhouse Crops'!AH36)</f>
        <v/>
      </c>
      <c r="G35" s="88"/>
      <c r="H35" s="85" t="str">
        <f ca="1">IF(CELL("Type",'Greenhouse Crops'!B36)="b"," ",'Results-Greenhouse Overhead'!$G$51)</f>
        <v xml:space="preserve"> </v>
      </c>
      <c r="I35" s="85" t="s">
        <v>320</v>
      </c>
      <c r="J35" s="85" t="str">
        <f t="shared" ca="1" si="1"/>
        <v/>
      </c>
      <c r="K35" s="85" t="str">
        <f ca="1">IF(ISERR((1-'Greenhouse Crops'!AI36)*'Greenhouse Crops'!D36*J35/('Greenhouse Crops'!AI36*'Greenhouse Crops'!D36)),"",(1-'Greenhouse Crops'!AI36)*'Greenhouse Crops'!D36*J35/('Greenhouse Crops'!AI36*'Greenhouse Crops'!D36))</f>
        <v/>
      </c>
      <c r="L35" s="88"/>
      <c r="M35" s="81" t="str">
        <f t="shared" ca="1" si="2"/>
        <v/>
      </c>
      <c r="N35" s="81" t="str">
        <f>IF(OR('Greenhouse Crops'!D36="",'Greenhouse Crops'!AI36="",'Greenhouse Crops'!AJ36=""),"",'Greenhouse Crops'!D36*'Greenhouse Crops'!AI36*'Greenhouse Crops'!AJ36)</f>
        <v/>
      </c>
      <c r="O35" s="81" t="str">
        <f ca="1">IF(OR('Greenhouse Crops'!D36="",'Greenhouse Crops'!AI36="",'Greenhouse Profit|Loss Per Crop'!M35=""),"",'Greenhouse Crops'!D36*'Greenhouse Crops'!AI36*'Greenhouse Profit|Loss Per Crop'!M35)</f>
        <v/>
      </c>
      <c r="P35" s="83" t="str">
        <f t="shared" ca="1" si="3"/>
        <v/>
      </c>
      <c r="Q35" s="87"/>
      <c r="R35" s="81" t="str">
        <f ca="1">IF(OR(P35="",'Greenhouse Crops'!D36="",'Greenhouse Crops'!AI36=""),"",P35/('Greenhouse Crops'!D36*'Greenhouse Crops'!AI36))</f>
        <v/>
      </c>
      <c r="S35" s="81" t="str">
        <f t="shared" ca="1" si="0"/>
        <v/>
      </c>
    </row>
    <row r="36" spans="1:19" x14ac:dyDescent="0.3">
      <c r="A36" s="173"/>
      <c r="B36" s="211" t="str">
        <f ca="1">IF(CELL("type",'Greenhouse Crops'!B37)="b","",'Greenhouse Crops'!B37 &amp; " (" &amp; 'Greenhouse Crops'!C37 &amp; ")")</f>
        <v/>
      </c>
      <c r="C36" s="85" t="str">
        <f ca="1">IF(CELL("Type",'Greenhouse Crops'!B37)="b","",SUM('Greenhouse Crops'!G37:O37)+SUM('Greenhouse Crops'!Q37:AE37))</f>
        <v/>
      </c>
      <c r="D36" s="85" t="str">
        <f ca="1">IF(OR(C36=0,'Greenhouse Crops'!B37=0),"",C36/'Greenhouse Crops'!D37)</f>
        <v/>
      </c>
      <c r="E36" s="90" t="str">
        <f ca="1">IF(CELL("Type",'Greenhouse Crops'!B37)="b","",'Greenhouse Crops'!AG37*'Greenhouse Crops'!D37)</f>
        <v/>
      </c>
      <c r="F36" s="90" t="str">
        <f ca="1">IF(B36="","",E36*'Greenhouse Crops'!AH37)</f>
        <v/>
      </c>
      <c r="G36" s="88"/>
      <c r="H36" s="85" t="str">
        <f ca="1">IF(CELL("Type",'Greenhouse Crops'!B37)="b"," ",'Results-Greenhouse Overhead'!$G$51)</f>
        <v xml:space="preserve"> </v>
      </c>
      <c r="I36" s="85" t="s">
        <v>320</v>
      </c>
      <c r="J36" s="85" t="str">
        <f t="shared" ca="1" si="1"/>
        <v/>
      </c>
      <c r="K36" s="85" t="str">
        <f ca="1">IF(ISERR((1-'Greenhouse Crops'!AI37)*'Greenhouse Crops'!D37*J36/('Greenhouse Crops'!AI37*'Greenhouse Crops'!D37)),"",(1-'Greenhouse Crops'!AI37)*'Greenhouse Crops'!D37*J36/('Greenhouse Crops'!AI37*'Greenhouse Crops'!D37))</f>
        <v/>
      </c>
      <c r="L36" s="88"/>
      <c r="M36" s="81" t="str">
        <f t="shared" ca="1" si="2"/>
        <v/>
      </c>
      <c r="N36" s="81" t="str">
        <f>IF(OR('Greenhouse Crops'!D37="",'Greenhouse Crops'!AI37="",'Greenhouse Crops'!AJ37=""),"",'Greenhouse Crops'!D37*'Greenhouse Crops'!AI37*'Greenhouse Crops'!AJ37)</f>
        <v/>
      </c>
      <c r="O36" s="81" t="str">
        <f ca="1">IF(OR('Greenhouse Crops'!D37="",'Greenhouse Crops'!AI37="",'Greenhouse Profit|Loss Per Crop'!M36=""),"",'Greenhouse Crops'!D37*'Greenhouse Crops'!AI37*'Greenhouse Profit|Loss Per Crop'!M36)</f>
        <v/>
      </c>
      <c r="P36" s="83" t="str">
        <f t="shared" ca="1" si="3"/>
        <v/>
      </c>
      <c r="Q36" s="87"/>
      <c r="R36" s="81" t="str">
        <f ca="1">IF(OR(P36="",'Greenhouse Crops'!D37="",'Greenhouse Crops'!AI37=""),"",P36/('Greenhouse Crops'!D37*'Greenhouse Crops'!AI37))</f>
        <v/>
      </c>
      <c r="S36" s="81" t="str">
        <f t="shared" ca="1" si="0"/>
        <v/>
      </c>
    </row>
    <row r="37" spans="1:19" x14ac:dyDescent="0.3">
      <c r="A37" s="173"/>
      <c r="B37" s="211" t="str">
        <f ca="1">IF(CELL("type",'Greenhouse Crops'!B38)="b","",'Greenhouse Crops'!B38 &amp; " (" &amp; 'Greenhouse Crops'!C38 &amp; ")")</f>
        <v/>
      </c>
      <c r="C37" s="85" t="str">
        <f ca="1">IF(CELL("Type",'Greenhouse Crops'!B38)="b","",SUM('Greenhouse Crops'!G38:O38)+SUM('Greenhouse Crops'!Q38:AE38))</f>
        <v/>
      </c>
      <c r="D37" s="85" t="str">
        <f ca="1">IF(OR(C37=0,'Greenhouse Crops'!B38=0),"",C37/'Greenhouse Crops'!D38)</f>
        <v/>
      </c>
      <c r="E37" s="90" t="str">
        <f ca="1">IF(CELL("Type",'Greenhouse Crops'!B38)="b","",'Greenhouse Crops'!AG38*'Greenhouse Crops'!D38)</f>
        <v/>
      </c>
      <c r="F37" s="90" t="str">
        <f ca="1">IF(B37="","",E37*'Greenhouse Crops'!AH38)</f>
        <v/>
      </c>
      <c r="G37" s="88"/>
      <c r="H37" s="85" t="str">
        <f ca="1">IF(CELL("Type",'Greenhouse Crops'!B38)="b"," ",'Results-Greenhouse Overhead'!$G$51)</f>
        <v xml:space="preserve"> </v>
      </c>
      <c r="I37" s="85" t="s">
        <v>320</v>
      </c>
      <c r="J37" s="85" t="str">
        <f t="shared" ca="1" si="1"/>
        <v/>
      </c>
      <c r="K37" s="85" t="str">
        <f ca="1">IF(ISERR((1-'Greenhouse Crops'!AI38)*'Greenhouse Crops'!D38*J37/('Greenhouse Crops'!AI38*'Greenhouse Crops'!D38)),"",(1-'Greenhouse Crops'!AI38)*'Greenhouse Crops'!D38*J37/('Greenhouse Crops'!AI38*'Greenhouse Crops'!D38))</f>
        <v/>
      </c>
      <c r="L37" s="88"/>
      <c r="M37" s="81" t="str">
        <f t="shared" ca="1" si="2"/>
        <v/>
      </c>
      <c r="N37" s="81" t="str">
        <f>IF(OR('Greenhouse Crops'!D38="",'Greenhouse Crops'!AI38="",'Greenhouse Crops'!AJ38=""),"",'Greenhouse Crops'!D38*'Greenhouse Crops'!AI38*'Greenhouse Crops'!AJ38)</f>
        <v/>
      </c>
      <c r="O37" s="81" t="str">
        <f ca="1">IF(OR('Greenhouse Crops'!D38="",'Greenhouse Crops'!AI38="",'Greenhouse Profit|Loss Per Crop'!M37=""),"",'Greenhouse Crops'!D38*'Greenhouse Crops'!AI38*'Greenhouse Profit|Loss Per Crop'!M37)</f>
        <v/>
      </c>
      <c r="P37" s="83" t="str">
        <f t="shared" ca="1" si="3"/>
        <v/>
      </c>
      <c r="Q37" s="87"/>
      <c r="R37" s="81" t="str">
        <f ca="1">IF(OR(P37="",'Greenhouse Crops'!D38="",'Greenhouse Crops'!AI38=""),"",P37/('Greenhouse Crops'!D38*'Greenhouse Crops'!AI38))</f>
        <v/>
      </c>
      <c r="S37" s="81" t="str">
        <f t="shared" ca="1" si="0"/>
        <v/>
      </c>
    </row>
    <row r="38" spans="1:19" x14ac:dyDescent="0.3">
      <c r="A38" s="173"/>
      <c r="B38" s="211" t="str">
        <f ca="1">IF(CELL("type",'Greenhouse Crops'!B39)="b","",'Greenhouse Crops'!B39 &amp; " (" &amp; 'Greenhouse Crops'!C39 &amp; ")")</f>
        <v/>
      </c>
      <c r="C38" s="85" t="str">
        <f ca="1">IF(CELL("Type",'Greenhouse Crops'!B39)="b","",SUM('Greenhouse Crops'!G39:O39)+SUM('Greenhouse Crops'!Q39:AE39))</f>
        <v/>
      </c>
      <c r="D38" s="85" t="str">
        <f ca="1">IF(OR(C38=0,'Greenhouse Crops'!B39=0),"",C38/'Greenhouse Crops'!D39)</f>
        <v/>
      </c>
      <c r="E38" s="90" t="str">
        <f ca="1">IF(CELL("Type",'Greenhouse Crops'!B39)="b","",'Greenhouse Crops'!AG39*'Greenhouse Crops'!D39)</f>
        <v/>
      </c>
      <c r="F38" s="90" t="str">
        <f ca="1">IF(B38="","",E38*'Greenhouse Crops'!AH39)</f>
        <v/>
      </c>
      <c r="G38" s="88"/>
      <c r="H38" s="85" t="str">
        <f ca="1">IF(CELL("Type",'Greenhouse Crops'!B39)="b"," ",'Results-Greenhouse Overhead'!$G$51)</f>
        <v xml:space="preserve"> </v>
      </c>
      <c r="I38" s="85" t="s">
        <v>320</v>
      </c>
      <c r="J38" s="85" t="str">
        <f t="shared" ca="1" si="1"/>
        <v/>
      </c>
      <c r="K38" s="85" t="str">
        <f ca="1">IF(ISERR((1-'Greenhouse Crops'!AI39)*'Greenhouse Crops'!D39*J38/('Greenhouse Crops'!AI39*'Greenhouse Crops'!D39)),"",(1-'Greenhouse Crops'!AI39)*'Greenhouse Crops'!D39*J38/('Greenhouse Crops'!AI39*'Greenhouse Crops'!D39))</f>
        <v/>
      </c>
      <c r="L38" s="88"/>
      <c r="M38" s="81" t="str">
        <f t="shared" ca="1" si="2"/>
        <v/>
      </c>
      <c r="N38" s="81" t="str">
        <f>IF(OR('Greenhouse Crops'!D39="",'Greenhouse Crops'!AI39="",'Greenhouse Crops'!AJ39=""),"",'Greenhouse Crops'!D39*'Greenhouse Crops'!AI39*'Greenhouse Crops'!AJ39)</f>
        <v/>
      </c>
      <c r="O38" s="81" t="str">
        <f ca="1">IF(OR('Greenhouse Crops'!D39="",'Greenhouse Crops'!AI39="",'Greenhouse Profit|Loss Per Crop'!M38=""),"",'Greenhouse Crops'!D39*'Greenhouse Crops'!AI39*'Greenhouse Profit|Loss Per Crop'!M38)</f>
        <v/>
      </c>
      <c r="P38" s="83" t="str">
        <f t="shared" ca="1" si="3"/>
        <v/>
      </c>
      <c r="Q38" s="87"/>
      <c r="R38" s="81" t="str">
        <f ca="1">IF(OR(P38="",'Greenhouse Crops'!D39="",'Greenhouse Crops'!AI39=""),"",P38/('Greenhouse Crops'!D39*'Greenhouse Crops'!AI39))</f>
        <v/>
      </c>
      <c r="S38" s="81" t="str">
        <f t="shared" ca="1" si="0"/>
        <v/>
      </c>
    </row>
    <row r="39" spans="1:19" x14ac:dyDescent="0.3">
      <c r="A39" s="173"/>
      <c r="B39" s="211" t="str">
        <f ca="1">IF(CELL("type",'Greenhouse Crops'!B40)="b","",'Greenhouse Crops'!B40 &amp; " (" &amp; 'Greenhouse Crops'!C40 &amp; ")")</f>
        <v/>
      </c>
      <c r="C39" s="85" t="str">
        <f ca="1">IF(CELL("Type",'Greenhouse Crops'!B40)="b","",SUM('Greenhouse Crops'!G40:O40)+SUM('Greenhouse Crops'!Q40:AE40))</f>
        <v/>
      </c>
      <c r="D39" s="85" t="str">
        <f ca="1">IF(OR(C39=0,'Greenhouse Crops'!B40=0),"",C39/'Greenhouse Crops'!D40)</f>
        <v/>
      </c>
      <c r="E39" s="90" t="str">
        <f ca="1">IF(CELL("Type",'Greenhouse Crops'!B40)="b","",'Greenhouse Crops'!AG40*'Greenhouse Crops'!D40)</f>
        <v/>
      </c>
      <c r="F39" s="90" t="str">
        <f ca="1">IF(B39="","",E39*'Greenhouse Crops'!AH40)</f>
        <v/>
      </c>
      <c r="G39" s="88"/>
      <c r="H39" s="85" t="str">
        <f ca="1">IF(CELL("Type",'Greenhouse Crops'!B40)="b"," ",'Results-Greenhouse Overhead'!$G$51)</f>
        <v xml:space="preserve"> </v>
      </c>
      <c r="I39" s="85" t="s">
        <v>320</v>
      </c>
      <c r="J39" s="85" t="str">
        <f t="shared" ca="1" si="1"/>
        <v/>
      </c>
      <c r="K39" s="85" t="str">
        <f ca="1">IF(ISERR((1-'Greenhouse Crops'!AI40)*'Greenhouse Crops'!D40*J39/('Greenhouse Crops'!AI40*'Greenhouse Crops'!D40)),"",(1-'Greenhouse Crops'!AI40)*'Greenhouse Crops'!D40*J39/('Greenhouse Crops'!AI40*'Greenhouse Crops'!D40))</f>
        <v/>
      </c>
      <c r="L39" s="88"/>
      <c r="M39" s="81" t="str">
        <f t="shared" ca="1" si="2"/>
        <v/>
      </c>
      <c r="N39" s="81" t="str">
        <f>IF(OR('Greenhouse Crops'!D40="",'Greenhouse Crops'!AI40="",'Greenhouse Crops'!AJ40=""),"",'Greenhouse Crops'!D40*'Greenhouse Crops'!AI40*'Greenhouse Crops'!AJ40)</f>
        <v/>
      </c>
      <c r="O39" s="81" t="str">
        <f ca="1">IF(OR('Greenhouse Crops'!D40="",'Greenhouse Crops'!AI40="",'Greenhouse Profit|Loss Per Crop'!M39=""),"",'Greenhouse Crops'!D40*'Greenhouse Crops'!AI40*'Greenhouse Profit|Loss Per Crop'!M39)</f>
        <v/>
      </c>
      <c r="P39" s="83" t="str">
        <f t="shared" ca="1" si="3"/>
        <v/>
      </c>
      <c r="Q39" s="87"/>
      <c r="R39" s="81" t="str">
        <f ca="1">IF(OR(P39="",'Greenhouse Crops'!D40="",'Greenhouse Crops'!AI40=""),"",P39/('Greenhouse Crops'!D40*'Greenhouse Crops'!AI40))</f>
        <v/>
      </c>
      <c r="S39" s="81" t="str">
        <f t="shared" ca="1" si="0"/>
        <v/>
      </c>
    </row>
    <row r="40" spans="1:19" ht="12" customHeight="1" x14ac:dyDescent="0.3">
      <c r="A40" s="173"/>
      <c r="B40" s="211" t="str">
        <f ca="1">IF(CELL("type",'Greenhouse Crops'!B41)="b","",'Greenhouse Crops'!B41 &amp; " (" &amp; 'Greenhouse Crops'!C41 &amp; ")")</f>
        <v/>
      </c>
      <c r="C40" s="85" t="str">
        <f ca="1">IF(CELL("Type",'Greenhouse Crops'!B41)="b","",SUM('Greenhouse Crops'!G41:O41)+SUM('Greenhouse Crops'!Q41:AE41))</f>
        <v/>
      </c>
      <c r="D40" s="85" t="str">
        <f ca="1">IF(OR(C40=0,'Greenhouse Crops'!B41=0),"",C40/'Greenhouse Crops'!D41)</f>
        <v/>
      </c>
      <c r="E40" s="90" t="str">
        <f ca="1">IF(CELL("Type",'Greenhouse Crops'!B41)="b","",'Greenhouse Crops'!AG41*'Greenhouse Crops'!D41)</f>
        <v/>
      </c>
      <c r="F40" s="90" t="str">
        <f ca="1">IF(B40="","",E40*'Greenhouse Crops'!AH41)</f>
        <v/>
      </c>
      <c r="G40" s="88"/>
      <c r="H40" s="85" t="str">
        <f ca="1">IF(CELL("Type",'Greenhouse Crops'!B41)="b"," ",'Results-Greenhouse Overhead'!$G$51)</f>
        <v xml:space="preserve"> </v>
      </c>
      <c r="I40" s="85" t="s">
        <v>320</v>
      </c>
      <c r="J40" s="85" t="str">
        <f t="shared" ca="1" si="1"/>
        <v/>
      </c>
      <c r="K40" s="85" t="str">
        <f ca="1">IF(ISERR((1-'Greenhouse Crops'!AI41)*'Greenhouse Crops'!D41*J40/('Greenhouse Crops'!AI41*'Greenhouse Crops'!D41)),"",(1-'Greenhouse Crops'!AI41)*'Greenhouse Crops'!D41*J40/('Greenhouse Crops'!AI41*'Greenhouse Crops'!D41))</f>
        <v/>
      </c>
      <c r="L40" s="88"/>
      <c r="M40" s="81" t="str">
        <f t="shared" ca="1" si="2"/>
        <v/>
      </c>
      <c r="N40" s="81" t="str">
        <f>IF(OR('Greenhouse Crops'!D41="",'Greenhouse Crops'!AI41="",'Greenhouse Crops'!AJ41=""),"",'Greenhouse Crops'!D41*'Greenhouse Crops'!AI41*'Greenhouse Crops'!AJ41)</f>
        <v/>
      </c>
      <c r="O40" s="81" t="str">
        <f ca="1">IF(OR('Greenhouse Crops'!D41="",'Greenhouse Crops'!AI41="",'Greenhouse Profit|Loss Per Crop'!M40=""),"",'Greenhouse Crops'!D41*'Greenhouse Crops'!AI41*'Greenhouse Profit|Loss Per Crop'!M40)</f>
        <v/>
      </c>
      <c r="P40" s="83" t="str">
        <f t="shared" ca="1" si="3"/>
        <v/>
      </c>
      <c r="Q40" s="87"/>
      <c r="R40" s="81" t="str">
        <f ca="1">IF(OR(P40="",'Greenhouse Crops'!D41="",'Greenhouse Crops'!AI41=""),"",P40/('Greenhouse Crops'!D41*'Greenhouse Crops'!AI41))</f>
        <v/>
      </c>
      <c r="S40" s="81" t="str">
        <f t="shared" ca="1" si="0"/>
        <v/>
      </c>
    </row>
    <row r="41" spans="1:19" x14ac:dyDescent="0.3">
      <c r="A41" s="173"/>
      <c r="B41" s="211" t="str">
        <f ca="1">IF(CELL("type",'Greenhouse Crops'!B42)="b","",'Greenhouse Crops'!B42 &amp; " (" &amp; 'Greenhouse Crops'!C42 &amp; ")")</f>
        <v/>
      </c>
      <c r="C41" s="85" t="str">
        <f ca="1">IF(CELL("Type",'Greenhouse Crops'!B42)="b","",SUM('Greenhouse Crops'!G42:O42)+SUM('Greenhouse Crops'!Q42:AE42))</f>
        <v/>
      </c>
      <c r="D41" s="85" t="str">
        <f ca="1">IF(OR(C41=0,'Greenhouse Crops'!B42=0),"",C41/'Greenhouse Crops'!D42)</f>
        <v/>
      </c>
      <c r="E41" s="90" t="str">
        <f ca="1">IF(CELL("Type",'Greenhouse Crops'!B42)="b","",'Greenhouse Crops'!AG42*'Greenhouse Crops'!D42)</f>
        <v/>
      </c>
      <c r="F41" s="90" t="str">
        <f ca="1">IF(B41="","",E41*'Greenhouse Crops'!AH42)</f>
        <v/>
      </c>
      <c r="G41" s="88"/>
      <c r="H41" s="85" t="str">
        <f ca="1">IF(CELL("Type",'Greenhouse Crops'!B42)="b"," ",'Results-Greenhouse Overhead'!$G$51)</f>
        <v xml:space="preserve"> </v>
      </c>
      <c r="I41" s="85" t="s">
        <v>320</v>
      </c>
      <c r="J41" s="85" t="str">
        <f t="shared" ca="1" si="1"/>
        <v/>
      </c>
      <c r="K41" s="85" t="str">
        <f ca="1">IF(ISERR((1-'Greenhouse Crops'!AI42)*'Greenhouse Crops'!D42*J41/('Greenhouse Crops'!AI42*'Greenhouse Crops'!D42)),"",(1-'Greenhouse Crops'!AI42)*'Greenhouse Crops'!D42*J41/('Greenhouse Crops'!AI42*'Greenhouse Crops'!D42))</f>
        <v/>
      </c>
      <c r="L41" s="88"/>
      <c r="M41" s="81" t="str">
        <f t="shared" ca="1" si="2"/>
        <v/>
      </c>
      <c r="N41" s="81" t="str">
        <f>IF(OR('Greenhouse Crops'!D42="",'Greenhouse Crops'!AI42="",'Greenhouse Crops'!AJ42=""),"",'Greenhouse Crops'!D42*'Greenhouse Crops'!AI42*'Greenhouse Crops'!AJ42)</f>
        <v/>
      </c>
      <c r="O41" s="81" t="str">
        <f ca="1">IF(OR('Greenhouse Crops'!D42="",'Greenhouse Crops'!AI42="",'Greenhouse Profit|Loss Per Crop'!M41=""),"",'Greenhouse Crops'!D42*'Greenhouse Crops'!AI42*'Greenhouse Profit|Loss Per Crop'!M41)</f>
        <v/>
      </c>
      <c r="P41" s="83" t="str">
        <f t="shared" ca="1" si="3"/>
        <v/>
      </c>
      <c r="Q41" s="87"/>
      <c r="R41" s="81" t="str">
        <f ca="1">IF(OR(P41="",'Greenhouse Crops'!D42="",'Greenhouse Crops'!AI42=""),"",P41/('Greenhouse Crops'!D42*'Greenhouse Crops'!AI42))</f>
        <v/>
      </c>
      <c r="S41" s="81" t="str">
        <f t="shared" ca="1" si="0"/>
        <v/>
      </c>
    </row>
    <row r="42" spans="1:19" x14ac:dyDescent="0.3">
      <c r="A42" s="173"/>
      <c r="B42" s="211" t="str">
        <f ca="1">IF(CELL("type",'Greenhouse Crops'!B43)="b","",'Greenhouse Crops'!B43 &amp; " (" &amp; 'Greenhouse Crops'!C43 &amp; ")")</f>
        <v/>
      </c>
      <c r="C42" s="85" t="str">
        <f ca="1">IF(CELL("Type",'Greenhouse Crops'!B43)="b","",SUM('Greenhouse Crops'!G43:O43)+SUM('Greenhouse Crops'!Q43:AE43))</f>
        <v/>
      </c>
      <c r="D42" s="85" t="str">
        <f ca="1">IF(OR(C42=0,'Greenhouse Crops'!B43=0),"",C42/'Greenhouse Crops'!D43)</f>
        <v/>
      </c>
      <c r="E42" s="90" t="str">
        <f ca="1">IF(CELL("Type",'Greenhouse Crops'!B43)="b","",'Greenhouse Crops'!AG43*'Greenhouse Crops'!D43)</f>
        <v/>
      </c>
      <c r="F42" s="90" t="str">
        <f ca="1">IF(B42="","",E42*'Greenhouse Crops'!AH43)</f>
        <v/>
      </c>
      <c r="G42" s="88"/>
      <c r="H42" s="85" t="str">
        <f ca="1">IF(CELL("Type",'Greenhouse Crops'!B43)="b"," ",'Results-Greenhouse Overhead'!$G$51)</f>
        <v xml:space="preserve"> </v>
      </c>
      <c r="I42" s="85" t="s">
        <v>320</v>
      </c>
      <c r="J42" s="85" t="str">
        <f t="shared" ca="1" si="1"/>
        <v/>
      </c>
      <c r="K42" s="85" t="str">
        <f ca="1">IF(ISERR((1-'Greenhouse Crops'!AI43)*'Greenhouse Crops'!D43*J42/('Greenhouse Crops'!AI43*'Greenhouse Crops'!D43)),"",(1-'Greenhouse Crops'!AI43)*'Greenhouse Crops'!D43*J42/('Greenhouse Crops'!AI43*'Greenhouse Crops'!D43))</f>
        <v/>
      </c>
      <c r="L42" s="88"/>
      <c r="M42" s="81" t="str">
        <f t="shared" ca="1" si="2"/>
        <v/>
      </c>
      <c r="N42" s="81" t="str">
        <f>IF(OR('Greenhouse Crops'!D43="",'Greenhouse Crops'!AI43="",'Greenhouse Crops'!AJ43=""),"",'Greenhouse Crops'!D43*'Greenhouse Crops'!AI43*'Greenhouse Crops'!AJ43)</f>
        <v/>
      </c>
      <c r="O42" s="81" t="str">
        <f ca="1">IF(OR('Greenhouse Crops'!D43="",'Greenhouse Crops'!AI43="",'Greenhouse Profit|Loss Per Crop'!M42=""),"",'Greenhouse Crops'!D43*'Greenhouse Crops'!AI43*'Greenhouse Profit|Loss Per Crop'!M42)</f>
        <v/>
      </c>
      <c r="P42" s="83" t="str">
        <f t="shared" ca="1" si="3"/>
        <v/>
      </c>
      <c r="Q42" s="87"/>
      <c r="R42" s="81" t="str">
        <f ca="1">IF(OR(P42="",'Greenhouse Crops'!D43="",'Greenhouse Crops'!AI43=""),"",P42/('Greenhouse Crops'!D43*'Greenhouse Crops'!AI43))</f>
        <v/>
      </c>
      <c r="S42" s="81" t="str">
        <f t="shared" ca="1" si="0"/>
        <v/>
      </c>
    </row>
    <row r="43" spans="1:19" x14ac:dyDescent="0.3">
      <c r="A43" s="173"/>
      <c r="B43" s="211" t="str">
        <f ca="1">IF(CELL("type",'Greenhouse Crops'!B44)="b","",'Greenhouse Crops'!B44 &amp; " (" &amp; 'Greenhouse Crops'!C44 &amp; ")")</f>
        <v/>
      </c>
      <c r="C43" s="85" t="str">
        <f ca="1">IF(CELL("Type",'Greenhouse Crops'!B44)="b","",SUM('Greenhouse Crops'!G44:O44)+SUM('Greenhouse Crops'!Q44:AE44))</f>
        <v/>
      </c>
      <c r="D43" s="85" t="str">
        <f ca="1">IF(OR(C43=0,'Greenhouse Crops'!B44=0),"",C43/'Greenhouse Crops'!D44)</f>
        <v/>
      </c>
      <c r="E43" s="90" t="str">
        <f ca="1">IF(CELL("Type",'Greenhouse Crops'!B44)="b","",'Greenhouse Crops'!AG44*'Greenhouse Crops'!D44)</f>
        <v/>
      </c>
      <c r="F43" s="86" t="s">
        <v>320</v>
      </c>
      <c r="G43" s="84"/>
      <c r="H43" s="85" t="str">
        <f ca="1">IF(CELL("Type",'Greenhouse Crops'!B44)="b"," ",'Results-Greenhouse Overhead'!$G$51)</f>
        <v xml:space="preserve"> </v>
      </c>
      <c r="I43" s="85" t="s">
        <v>320</v>
      </c>
      <c r="J43" s="85" t="str">
        <f t="shared" ca="1" si="1"/>
        <v/>
      </c>
      <c r="K43" s="85" t="str">
        <f ca="1">IF(ISERR((1-'Greenhouse Crops'!AI44)*'Greenhouse Crops'!D44*J43/('Greenhouse Crops'!AI44*'Greenhouse Crops'!D44)),"",(1-'Greenhouse Crops'!AI44)*'Greenhouse Crops'!D44*J43/('Greenhouse Crops'!AI44*'Greenhouse Crops'!D44))</f>
        <v/>
      </c>
      <c r="L43" s="84"/>
      <c r="M43" s="81" t="str">
        <f t="shared" ca="1" si="2"/>
        <v/>
      </c>
      <c r="N43" s="81" t="str">
        <f>IF(OR('Greenhouse Crops'!D44="",'Greenhouse Crops'!AI44="",'Greenhouse Crops'!AJ44=""),"",'Greenhouse Crops'!D44*'Greenhouse Crops'!AI44*'Greenhouse Crops'!AJ44)</f>
        <v/>
      </c>
      <c r="O43" s="81" t="str">
        <f ca="1">IF(OR('Greenhouse Crops'!D44="",'Greenhouse Crops'!AI44="",'Greenhouse Profit|Loss Per Crop'!M43=""),"",'Greenhouse Crops'!D44*'Greenhouse Crops'!AI44*'Greenhouse Profit|Loss Per Crop'!M43)</f>
        <v/>
      </c>
      <c r="P43" s="83" t="str">
        <f t="shared" ca="1" si="3"/>
        <v/>
      </c>
      <c r="Q43" s="82"/>
      <c r="R43" s="81" t="str">
        <f ca="1">IF(OR(P43="",'Greenhouse Crops'!D44="",'Greenhouse Crops'!AI44=""),"",P43/('Greenhouse Crops'!D44*'Greenhouse Crops'!AI44))</f>
        <v/>
      </c>
      <c r="S43" s="81" t="str">
        <f t="shared" ca="1" si="0"/>
        <v/>
      </c>
    </row>
    <row r="44" spans="1:19" ht="14" thickBot="1" x14ac:dyDescent="0.35">
      <c r="A44" s="173"/>
      <c r="B44" s="91" t="s">
        <v>194</v>
      </c>
      <c r="C44" s="92">
        <f ca="1">SUM(C4:C43)</f>
        <v>1433090.253</v>
      </c>
      <c r="D44" s="92"/>
      <c r="E44" s="93"/>
      <c r="F44" s="94">
        <f ca="1">SUM(F4:F43)</f>
        <v>4170000</v>
      </c>
      <c r="G44" s="95"/>
      <c r="H44" s="96"/>
      <c r="I44" s="92"/>
      <c r="J44" s="92"/>
      <c r="K44" s="97"/>
      <c r="L44" s="95"/>
      <c r="M44" s="96"/>
      <c r="N44" s="92">
        <f>SUM(N4:N43)</f>
        <v>2117602</v>
      </c>
      <c r="O44" s="81">
        <f ca="1">SUM(O4:O43)</f>
        <v>1878468.2529999996</v>
      </c>
      <c r="P44" s="92">
        <f ca="1">SUM(P4:P43)</f>
        <v>239133.74700000012</v>
      </c>
      <c r="Q44" s="95"/>
      <c r="R44" s="92"/>
      <c r="S44" s="92"/>
    </row>
    <row r="45" spans="1:19" ht="14" thickTop="1" x14ac:dyDescent="0.3">
      <c r="A45" s="173"/>
      <c r="G45" s="50"/>
      <c r="L45" s="50"/>
      <c r="Q45" s="50"/>
    </row>
  </sheetData>
  <mergeCells count="5">
    <mergeCell ref="C1:S1"/>
    <mergeCell ref="R2:S2"/>
    <mergeCell ref="C2:F2"/>
    <mergeCell ref="H2:K2"/>
    <mergeCell ref="M2:P2"/>
  </mergeCells>
  <phoneticPr fontId="3" type="noConversion"/>
  <printOptions horizontalCentered="1"/>
  <pageMargins left="0.5" right="0.5" top="0.5" bottom="0.5" header="0.5" footer="0.5"/>
  <pageSetup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13</vt:i4>
      </vt:variant>
    </vt:vector>
  </HeadingPairs>
  <TitlesOfParts>
    <vt:vector size="30" baseType="lpstr">
      <vt:lpstr>Table of Contents</vt:lpstr>
      <vt:lpstr>Income</vt:lpstr>
      <vt:lpstr>Ratios</vt:lpstr>
      <vt:lpstr>Cost Detail</vt:lpstr>
      <vt:lpstr>Greenhouse Crops</vt:lpstr>
      <vt:lpstr>Greenhouse Labor</vt:lpstr>
      <vt:lpstr>Outdoor Crops</vt:lpstr>
      <vt:lpstr>Outdoor Labor</vt:lpstr>
      <vt:lpstr>Greenhouse Profit|Loss Per Crop</vt:lpstr>
      <vt:lpstr>Outdoor Profit|Loss Per Crop</vt:lpstr>
      <vt:lpstr>Results-Greenhouse Overhead</vt:lpstr>
      <vt:lpstr>Results-Outdoor Overhead</vt:lpstr>
      <vt:lpstr>Results-Greenhouse Costs|Unit</vt:lpstr>
      <vt:lpstr>Results-Outdoor Costs|Unit</vt:lpstr>
      <vt:lpstr>Results- Greenhouse Cash Flow</vt:lpstr>
      <vt:lpstr>Results- Outdoor Cash Flow</vt:lpstr>
      <vt:lpstr>Sheet1</vt:lpstr>
      <vt:lpstr>'Cost Detail'!Print_Area</vt:lpstr>
      <vt:lpstr>'Greenhouse Crops'!Print_Area</vt:lpstr>
      <vt:lpstr>'Greenhouse Labor'!Print_Area</vt:lpstr>
      <vt:lpstr>'Greenhouse Profit|Loss Per Crop'!Print_Area</vt:lpstr>
      <vt:lpstr>Income!Print_Area</vt:lpstr>
      <vt:lpstr>'Outdoor Crops'!Print_Area</vt:lpstr>
      <vt:lpstr>'Outdoor Labor'!Print_Area</vt:lpstr>
      <vt:lpstr>'Outdoor Profit|Loss Per Crop'!Print_Area</vt:lpstr>
      <vt:lpstr>Ratios!Print_Area</vt:lpstr>
      <vt:lpstr>'Results-Greenhouse Costs|Unit'!Print_Area</vt:lpstr>
      <vt:lpstr>'Results-Greenhouse Overhead'!Print_Area</vt:lpstr>
      <vt:lpstr>'Results-Outdoor Costs|Unit'!Print_Area</vt:lpstr>
      <vt:lpstr>'Results-Outdoor Overhead'!Print_Area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Brumfield</dc:creator>
  <cp:keywords/>
  <dc:description/>
  <cp:lastModifiedBy>Nate Henderson</cp:lastModifiedBy>
  <cp:revision/>
  <dcterms:created xsi:type="dcterms:W3CDTF">2011-09-22T23:51:51Z</dcterms:created>
  <dcterms:modified xsi:type="dcterms:W3CDTF">2026-06-03T18:59:20Z</dcterms:modified>
  <cp:category/>
  <cp:contentStatus/>
</cp:coreProperties>
</file>